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" windowWidth="16380" windowHeight="8130" tabRatio="577"/>
  </bookViews>
  <sheets>
    <sheet name="FeatSheet" sheetId="1" r:id="rId1"/>
    <sheet name="Character Sheet" sheetId="2" r:id="rId2"/>
    <sheet name="Jump" sheetId="3" r:id="rId3"/>
    <sheet name="AIR" sheetId="6" r:id="rId4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</workbook>
</file>

<file path=xl/calcChain.xml><?xml version="1.0" encoding="utf-8"?>
<calcChain xmlns="http://schemas.openxmlformats.org/spreadsheetml/2006/main">
  <c r="CS72" i="2"/>
  <c r="R1" i="6"/>
  <c r="K23" s="1"/>
  <c r="I79"/>
  <c r="I78"/>
  <c r="I77"/>
  <c r="I76"/>
  <c r="I75"/>
  <c r="I74"/>
  <c r="I73"/>
  <c r="I72"/>
  <c r="I71"/>
  <c r="I70"/>
  <c r="I67"/>
  <c r="I66"/>
  <c r="I65"/>
  <c r="I64"/>
  <c r="I63"/>
  <c r="I62"/>
  <c r="I61"/>
  <c r="I60"/>
  <c r="I59"/>
  <c r="I58"/>
  <c r="I57"/>
  <c r="I54"/>
  <c r="I53"/>
  <c r="I52"/>
  <c r="I51"/>
  <c r="I50"/>
  <c r="I49"/>
  <c r="I48"/>
  <c r="I47"/>
  <c r="I46"/>
  <c r="I45"/>
  <c r="H45"/>
  <c r="I44"/>
  <c r="I43"/>
  <c r="I42"/>
  <c r="I41"/>
  <c r="I40"/>
  <c r="I37"/>
  <c r="H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H17"/>
  <c r="I14"/>
  <c r="I13"/>
  <c r="I12"/>
  <c r="I11"/>
  <c r="I10"/>
  <c r="I9"/>
  <c r="I8"/>
  <c r="I7"/>
  <c r="I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Q2"/>
  <c r="AH53" i="1"/>
  <c r="CI14" i="2"/>
  <c r="B11" i="1"/>
  <c r="B12"/>
  <c r="BY94" i="2"/>
  <c r="D5" i="3"/>
  <c r="E39" s="1"/>
  <c r="F39"/>
  <c r="F38"/>
  <c r="F37"/>
  <c r="F36"/>
  <c r="BT18" i="2"/>
  <c r="P49" i="1"/>
  <c r="N49"/>
  <c r="J49"/>
  <c r="Q49" s="1"/>
  <c r="H49"/>
  <c r="K49" s="1"/>
  <c r="O49" s="1"/>
  <c r="F49"/>
  <c r="E49"/>
  <c r="H48"/>
  <c r="F48"/>
  <c r="E48"/>
  <c r="H47"/>
  <c r="F47"/>
  <c r="E47"/>
  <c r="H46"/>
  <c r="F46"/>
  <c r="CN116" i="2" s="1"/>
  <c r="E46" i="1"/>
  <c r="H45"/>
  <c r="F45"/>
  <c r="E45"/>
  <c r="H44"/>
  <c r="F44"/>
  <c r="E44"/>
  <c r="H43"/>
  <c r="F43"/>
  <c r="E43"/>
  <c r="H42"/>
  <c r="F42"/>
  <c r="K42"/>
  <c r="O42" s="1"/>
  <c r="E42"/>
  <c r="H41"/>
  <c r="F41"/>
  <c r="CN106" i="2" s="1"/>
  <c r="E41" i="1"/>
  <c r="H40"/>
  <c r="F40"/>
  <c r="E40"/>
  <c r="H39"/>
  <c r="F39"/>
  <c r="E39"/>
  <c r="H38"/>
  <c r="F38"/>
  <c r="K38"/>
  <c r="O38" s="1"/>
  <c r="E38"/>
  <c r="F37"/>
  <c r="E37"/>
  <c r="H36"/>
  <c r="F36"/>
  <c r="E36"/>
  <c r="H35"/>
  <c r="F35"/>
  <c r="CN94" i="2" s="1"/>
  <c r="E35" i="1"/>
  <c r="H34"/>
  <c r="F34"/>
  <c r="CN92" i="2" s="1"/>
  <c r="E34" i="1"/>
  <c r="H33"/>
  <c r="F33"/>
  <c r="E33"/>
  <c r="H32"/>
  <c r="F32"/>
  <c r="E32"/>
  <c r="H31"/>
  <c r="F31"/>
  <c r="E31"/>
  <c r="H30"/>
  <c r="F30"/>
  <c r="CN84" i="2" s="1"/>
  <c r="E30" i="1"/>
  <c r="H29"/>
  <c r="F29"/>
  <c r="CN82" i="2" s="1"/>
  <c r="E29" i="1"/>
  <c r="H28"/>
  <c r="F28"/>
  <c r="R28" s="1"/>
  <c r="E28"/>
  <c r="H27"/>
  <c r="F27"/>
  <c r="E27"/>
  <c r="H26"/>
  <c r="F26"/>
  <c r="K26"/>
  <c r="O26" s="1"/>
  <c r="E26"/>
  <c r="H25"/>
  <c r="F25"/>
  <c r="CN74" i="2"/>
  <c r="E25" i="1"/>
  <c r="H24"/>
  <c r="F24"/>
  <c r="R24" s="1"/>
  <c r="E24"/>
  <c r="H23"/>
  <c r="F23"/>
  <c r="R23" s="1"/>
  <c r="E23"/>
  <c r="H22"/>
  <c r="F22"/>
  <c r="CN68" i="2"/>
  <c r="E22" i="1"/>
  <c r="H21"/>
  <c r="F21"/>
  <c r="K21" s="1"/>
  <c r="O21" s="1"/>
  <c r="E21"/>
  <c r="H20"/>
  <c r="F20"/>
  <c r="R20"/>
  <c r="E20"/>
  <c r="H19"/>
  <c r="F19"/>
  <c r="K19" s="1"/>
  <c r="O19" s="1"/>
  <c r="E19"/>
  <c r="H18"/>
  <c r="F18"/>
  <c r="CN60" i="2"/>
  <c r="E18" i="1"/>
  <c r="H17"/>
  <c r="F17"/>
  <c r="CN58" i="2" s="1"/>
  <c r="E17" i="1"/>
  <c r="H16"/>
  <c r="F16"/>
  <c r="E16"/>
  <c r="H15"/>
  <c r="F15"/>
  <c r="CN54" i="2"/>
  <c r="E15" i="1"/>
  <c r="H14"/>
  <c r="F14"/>
  <c r="CN52" i="2" s="1"/>
  <c r="E14" i="1"/>
  <c r="H13"/>
  <c r="F13"/>
  <c r="E13"/>
  <c r="H12"/>
  <c r="F12"/>
  <c r="CN48" i="2" s="1"/>
  <c r="E12" i="1"/>
  <c r="H11"/>
  <c r="F11"/>
  <c r="CN46" i="2" s="1"/>
  <c r="E11" i="1"/>
  <c r="H10"/>
  <c r="F10"/>
  <c r="E10"/>
  <c r="H9"/>
  <c r="F9"/>
  <c r="E9"/>
  <c r="H8"/>
  <c r="F8"/>
  <c r="K8" s="1"/>
  <c r="O8" s="1"/>
  <c r="E8"/>
  <c r="H7"/>
  <c r="F7"/>
  <c r="R7" s="1"/>
  <c r="E7"/>
  <c r="N7"/>
  <c r="P7"/>
  <c r="R10"/>
  <c r="CN78" i="2"/>
  <c r="E4" i="1"/>
  <c r="E5"/>
  <c r="E6"/>
  <c r="E3"/>
  <c r="BY122" i="2"/>
  <c r="BI122"/>
  <c r="B2"/>
  <c r="B5"/>
  <c r="I14"/>
  <c r="AK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AH40"/>
  <c r="BI40"/>
  <c r="BY40"/>
  <c r="BI42"/>
  <c r="BY42"/>
  <c r="S44"/>
  <c r="AH44"/>
  <c r="BI44"/>
  <c r="BY44"/>
  <c r="BI46"/>
  <c r="BY46"/>
  <c r="S48"/>
  <c r="AH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68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4"/>
  <c r="B3" i="1"/>
  <c r="F3"/>
  <c r="L3" s="1"/>
  <c r="M3" s="1"/>
  <c r="H3"/>
  <c r="N3"/>
  <c r="P3"/>
  <c r="AI3"/>
  <c r="AI54" s="1"/>
  <c r="AJ3"/>
  <c r="B4"/>
  <c r="F4"/>
  <c r="R4" s="1"/>
  <c r="CD32" i="2"/>
  <c r="H4" i="1"/>
  <c r="N4"/>
  <c r="P4"/>
  <c r="AI4"/>
  <c r="AJ4"/>
  <c r="AJ54" s="1"/>
  <c r="AM4"/>
  <c r="B5"/>
  <c r="F5"/>
  <c r="K5" s="1"/>
  <c r="O5" s="1"/>
  <c r="H5"/>
  <c r="N5"/>
  <c r="P5"/>
  <c r="AI5"/>
  <c r="AJ5"/>
  <c r="B6"/>
  <c r="F6"/>
  <c r="K6" s="1"/>
  <c r="O6" s="1"/>
  <c r="H6"/>
  <c r="N6"/>
  <c r="P6"/>
  <c r="AI6"/>
  <c r="AJ6"/>
  <c r="B7"/>
  <c r="CN38" i="2"/>
  <c r="AI7" i="1"/>
  <c r="AJ7"/>
  <c r="AM7"/>
  <c r="B8"/>
  <c r="N8"/>
  <c r="P8"/>
  <c r="AI8"/>
  <c r="AJ8"/>
  <c r="B9"/>
  <c r="CN42" i="2"/>
  <c r="N9" i="1"/>
  <c r="P9"/>
  <c r="AI9"/>
  <c r="AJ9"/>
  <c r="B10"/>
  <c r="N10"/>
  <c r="P10"/>
  <c r="AI10"/>
  <c r="AJ10"/>
  <c r="AM10"/>
  <c r="N11"/>
  <c r="P11"/>
  <c r="AI11"/>
  <c r="AJ11"/>
  <c r="N12"/>
  <c r="P12"/>
  <c r="AI12"/>
  <c r="AJ12"/>
  <c r="B13"/>
  <c r="N13"/>
  <c r="P13"/>
  <c r="AI13"/>
  <c r="AJ13"/>
  <c r="B14"/>
  <c r="N14"/>
  <c r="P14"/>
  <c r="AI14"/>
  <c r="AJ14"/>
  <c r="B15"/>
  <c r="N15"/>
  <c r="P15"/>
  <c r="AI15"/>
  <c r="AJ15"/>
  <c r="B16"/>
  <c r="N16"/>
  <c r="P16"/>
  <c r="AI16"/>
  <c r="AJ16"/>
  <c r="B17"/>
  <c r="N17"/>
  <c r="P17"/>
  <c r="AM17"/>
  <c r="V68" i="2"/>
  <c r="AP17" i="1"/>
  <c r="B18"/>
  <c r="N18"/>
  <c r="P18"/>
  <c r="I18" i="2"/>
  <c r="AM18" i="1"/>
  <c r="V78" i="2" s="1"/>
  <c r="AP18" i="1"/>
  <c r="B19"/>
  <c r="N19"/>
  <c r="P19"/>
  <c r="AM19"/>
  <c r="N22" i="2" s="1"/>
  <c r="AP19" i="1"/>
  <c r="B20"/>
  <c r="CN64" i="2"/>
  <c r="N20" i="1"/>
  <c r="P20"/>
  <c r="AM20"/>
  <c r="AP20"/>
  <c r="AL24" s="1"/>
  <c r="B21"/>
  <c r="N21"/>
  <c r="P21"/>
  <c r="AM21"/>
  <c r="J18" s="1"/>
  <c r="AP21"/>
  <c r="B22"/>
  <c r="N22"/>
  <c r="P22"/>
  <c r="R22"/>
  <c r="AM22"/>
  <c r="J17" s="1"/>
  <c r="J38"/>
  <c r="CI100" i="2" s="1"/>
  <c r="AP22" i="1"/>
  <c r="B23"/>
  <c r="N23"/>
  <c r="P23"/>
  <c r="B24"/>
  <c r="N24"/>
  <c r="P24"/>
  <c r="B25"/>
  <c r="R25"/>
  <c r="N25"/>
  <c r="P25"/>
  <c r="B26"/>
  <c r="N26"/>
  <c r="P26"/>
  <c r="AM26"/>
  <c r="B27"/>
  <c r="N27"/>
  <c r="P27"/>
  <c r="B28"/>
  <c r="CD80" i="2"/>
  <c r="N28" i="1"/>
  <c r="P28"/>
  <c r="B29"/>
  <c r="N29"/>
  <c r="P29"/>
  <c r="B30"/>
  <c r="R30"/>
  <c r="N30"/>
  <c r="P30"/>
  <c r="B31"/>
  <c r="N31"/>
  <c r="P31"/>
  <c r="B32"/>
  <c r="R32"/>
  <c r="CN88" i="2"/>
  <c r="N32" i="1"/>
  <c r="P32"/>
  <c r="B33"/>
  <c r="N33"/>
  <c r="P33"/>
  <c r="B34"/>
  <c r="CD92" i="2"/>
  <c r="N34" i="1"/>
  <c r="P34"/>
  <c r="B35"/>
  <c r="N35"/>
  <c r="P35"/>
  <c r="B36"/>
  <c r="CN96" i="2"/>
  <c r="N36" i="1"/>
  <c r="P36"/>
  <c r="B37"/>
  <c r="CN98" i="2"/>
  <c r="N37" i="1"/>
  <c r="P37"/>
  <c r="B38"/>
  <c r="N38"/>
  <c r="P38"/>
  <c r="B39"/>
  <c r="N39"/>
  <c r="P39"/>
  <c r="B40"/>
  <c r="CN104" i="2"/>
  <c r="N40" i="1"/>
  <c r="P40"/>
  <c r="B41"/>
  <c r="N41"/>
  <c r="P41"/>
  <c r="B42"/>
  <c r="J42"/>
  <c r="Q42" s="1"/>
  <c r="N42"/>
  <c r="P42"/>
  <c r="B43"/>
  <c r="CN110" i="2"/>
  <c r="CD110"/>
  <c r="J43" i="1"/>
  <c r="CI110" i="2" s="1"/>
  <c r="N43" i="1"/>
  <c r="P43"/>
  <c r="R43"/>
  <c r="B44"/>
  <c r="R44"/>
  <c r="CD112" i="2"/>
  <c r="J44" i="1"/>
  <c r="CI112" i="2" s="1"/>
  <c r="N44" i="1"/>
  <c r="P44"/>
  <c r="B45"/>
  <c r="J45"/>
  <c r="Q45" s="1"/>
  <c r="N45"/>
  <c r="P45"/>
  <c r="J46"/>
  <c r="K46" s="1"/>
  <c r="O46" s="1"/>
  <c r="N46"/>
  <c r="P46"/>
  <c r="J47"/>
  <c r="CI118" i="2" s="1"/>
  <c r="N47" i="1"/>
  <c r="P47"/>
  <c r="J48"/>
  <c r="N48"/>
  <c r="P48"/>
  <c r="B49"/>
  <c r="B50"/>
  <c r="B51"/>
  <c r="B52"/>
  <c r="B57"/>
  <c r="B58" s="1"/>
  <c r="E59" s="1"/>
  <c r="AU29" i="2" s="1"/>
  <c r="K43" i="1"/>
  <c r="O43" s="1"/>
  <c r="CD68" i="2"/>
  <c r="J14" i="1"/>
  <c r="CI52" i="2" s="1"/>
  <c r="K20" i="1"/>
  <c r="O20" s="1"/>
  <c r="CN112" i="2"/>
  <c r="K44" i="1"/>
  <c r="O44" s="1"/>
  <c r="CN102" i="2"/>
  <c r="R36" i="1"/>
  <c r="CN30" i="2"/>
  <c r="CD30"/>
  <c r="J22" i="1"/>
  <c r="Q22" s="1"/>
  <c r="CD78" i="2"/>
  <c r="S68"/>
  <c r="R12" i="1"/>
  <c r="R37"/>
  <c r="J36"/>
  <c r="K36" s="1"/>
  <c r="O36" s="1"/>
  <c r="R3"/>
  <c r="CD58" i="2"/>
  <c r="CD100"/>
  <c r="J41" i="1"/>
  <c r="N14" i="2"/>
  <c r="K13" i="1"/>
  <c r="O13" s="1"/>
  <c r="CN50" i="2"/>
  <c r="CD50"/>
  <c r="R40" i="1"/>
  <c r="CN66" i="2"/>
  <c r="CD66"/>
  <c r="R21" i="1"/>
  <c r="R13"/>
  <c r="R9"/>
  <c r="CN36" i="2"/>
  <c r="CN100"/>
  <c r="R42" i="1"/>
  <c r="K22"/>
  <c r="O22" s="1"/>
  <c r="CD108" i="2"/>
  <c r="CN76"/>
  <c r="R15" i="1"/>
  <c r="R34"/>
  <c r="CD64" i="2"/>
  <c r="R26" i="1"/>
  <c r="R11"/>
  <c r="R38"/>
  <c r="CD62" i="2"/>
  <c r="CN108"/>
  <c r="CN44"/>
  <c r="K27" i="1"/>
  <c r="O27" s="1"/>
  <c r="R46"/>
  <c r="R27"/>
  <c r="CD76" i="2"/>
  <c r="J23" i="1"/>
  <c r="CI70" i="2" s="1"/>
  <c r="J32" i="1"/>
  <c r="K32" s="1"/>
  <c r="O32" s="1"/>
  <c r="J16"/>
  <c r="CI56" i="2" s="1"/>
  <c r="CD56" s="1"/>
  <c r="J34" i="1"/>
  <c r="CI92" i="2" s="1"/>
  <c r="BO18"/>
  <c r="CN114"/>
  <c r="J7" i="1"/>
  <c r="CI38" i="2" s="1"/>
  <c r="R41" i="1"/>
  <c r="N55" i="2"/>
  <c r="Q43" i="1"/>
  <c r="J3"/>
  <c r="X40" i="2"/>
  <c r="J25" i="1"/>
  <c r="CI74" i="2" s="1"/>
  <c r="J11" i="1"/>
  <c r="Q11" s="1"/>
  <c r="Q38"/>
  <c r="CI108" i="2"/>
  <c r="CN90"/>
  <c r="R29" i="1"/>
  <c r="R16"/>
  <c r="Q36"/>
  <c r="CI116" i="2"/>
  <c r="R39" i="1"/>
  <c r="R33"/>
  <c r="R31"/>
  <c r="CN70" i="2"/>
  <c r="CN56"/>
  <c r="R14" i="1"/>
  <c r="E36" i="3"/>
  <c r="E35"/>
  <c r="R48" i="1"/>
  <c r="CN86" i="2"/>
  <c r="CD86" s="1"/>
  <c r="CN122"/>
  <c r="CD122" s="1"/>
  <c r="R49" i="1"/>
  <c r="CN120" i="2"/>
  <c r="CN118"/>
  <c r="R47" i="1"/>
  <c r="S78" i="2"/>
  <c r="J33" i="1"/>
  <c r="AU24" i="2"/>
  <c r="AP24"/>
  <c r="AU18"/>
  <c r="AK18"/>
  <c r="J15" i="1"/>
  <c r="CI54" i="2" s="1"/>
  <c r="J35" i="1"/>
  <c r="J39"/>
  <c r="CI102" i="2" s="1"/>
  <c r="CD102" s="1"/>
  <c r="N59"/>
  <c r="J30" i="1"/>
  <c r="Q30" s="1"/>
  <c r="CI68" i="2"/>
  <c r="CI30"/>
  <c r="Q3" i="1"/>
  <c r="K14"/>
  <c r="O14" s="1"/>
  <c r="Q41"/>
  <c r="K41"/>
  <c r="O41" s="1"/>
  <c r="N26" i="2"/>
  <c r="J9" i="1"/>
  <c r="Q9" s="1"/>
  <c r="J5"/>
  <c r="J29"/>
  <c r="K29" s="1"/>
  <c r="O29" s="1"/>
  <c r="J21"/>
  <c r="CI66" i="2" s="1"/>
  <c r="J12" i="1"/>
  <c r="J10"/>
  <c r="CI44" i="2" s="1"/>
  <c r="CD44" s="1"/>
  <c r="J19" i="1"/>
  <c r="Q19" s="1"/>
  <c r="J8"/>
  <c r="Q8" s="1"/>
  <c r="J31"/>
  <c r="K31" s="1"/>
  <c r="O31" s="1"/>
  <c r="J24"/>
  <c r="N34" i="2"/>
  <c r="CI106"/>
  <c r="CD106" s="1"/>
  <c r="J37" i="1"/>
  <c r="K37" s="1"/>
  <c r="O37" s="1"/>
  <c r="J13"/>
  <c r="CI50" i="2" s="1"/>
  <c r="J4" i="1"/>
  <c r="Q4" s="1"/>
  <c r="J20"/>
  <c r="CI64" i="2" s="1"/>
  <c r="Q44" i="1"/>
  <c r="K17"/>
  <c r="O17" s="1"/>
  <c r="R18"/>
  <c r="J6"/>
  <c r="CI36" i="2" s="1"/>
  <c r="Q29" i="1"/>
  <c r="CI82" i="2"/>
  <c r="CD82" s="1"/>
  <c r="Q31" i="1"/>
  <c r="CI86" i="2"/>
  <c r="CI34"/>
  <c r="Q5" i="1"/>
  <c r="CI84" i="2"/>
  <c r="Q13" i="1"/>
  <c r="CI40" i="2"/>
  <c r="K9" i="1"/>
  <c r="O9" s="1"/>
  <c r="Q33"/>
  <c r="Q20"/>
  <c r="CI98" i="2"/>
  <c r="CD98" s="1"/>
  <c r="Q37" i="1"/>
  <c r="CI62" i="2"/>
  <c r="Q39" i="1"/>
  <c r="K39"/>
  <c r="O39" s="1"/>
  <c r="K27" i="6" l="1"/>
  <c r="K77"/>
  <c r="Q5"/>
  <c r="J32" s="1"/>
  <c r="K17"/>
  <c r="Q7"/>
  <c r="J57" s="1"/>
  <c r="K54"/>
  <c r="K61"/>
  <c r="K79"/>
  <c r="Q4"/>
  <c r="J13" s="1"/>
  <c r="K7"/>
  <c r="K13"/>
  <c r="K26"/>
  <c r="K37"/>
  <c r="K50"/>
  <c r="K65"/>
  <c r="J21"/>
  <c r="K45"/>
  <c r="K60"/>
  <c r="K12"/>
  <c r="K25"/>
  <c r="J30"/>
  <c r="K36"/>
  <c r="K53"/>
  <c r="K64"/>
  <c r="K78"/>
  <c r="Q6"/>
  <c r="J44" s="1"/>
  <c r="Q8"/>
  <c r="J71" s="1"/>
  <c r="K20"/>
  <c r="J36"/>
  <c r="K41"/>
  <c r="K8"/>
  <c r="K24"/>
  <c r="J63"/>
  <c r="K14"/>
  <c r="K19"/>
  <c r="J28"/>
  <c r="K40"/>
  <c r="K44"/>
  <c r="K47"/>
  <c r="K51"/>
  <c r="K67"/>
  <c r="K73"/>
  <c r="J31"/>
  <c r="J58"/>
  <c r="J65"/>
  <c r="J35"/>
  <c r="AM54" i="1"/>
  <c r="B66" s="1"/>
  <c r="C66" s="1"/>
  <c r="B54"/>
  <c r="B63" s="1"/>
  <c r="C63" s="1"/>
  <c r="CD116" i="2"/>
  <c r="CD74"/>
  <c r="K24" i="1"/>
  <c r="O24" s="1"/>
  <c r="E54"/>
  <c r="B64" s="1"/>
  <c r="C64" s="1"/>
  <c r="CD70" i="2"/>
  <c r="K12" i="1"/>
  <c r="O12" s="1"/>
  <c r="B65"/>
  <c r="C65" s="1"/>
  <c r="CD40" i="2"/>
  <c r="R35" i="1"/>
  <c r="CI88" i="2"/>
  <c r="CD88" s="1"/>
  <c r="CN62"/>
  <c r="CI72"/>
  <c r="K25" i="1"/>
  <c r="O25" s="1"/>
  <c r="CI96" i="2"/>
  <c r="CD96" s="1"/>
  <c r="R19" i="1"/>
  <c r="J27"/>
  <c r="R45"/>
  <c r="L4"/>
  <c r="K28"/>
  <c r="O28" s="1"/>
  <c r="K3"/>
  <c r="O3" s="1"/>
  <c r="K48"/>
  <c r="O48" s="1"/>
  <c r="K34"/>
  <c r="O34" s="1"/>
  <c r="CN32" i="2"/>
  <c r="CN80"/>
  <c r="AP24" i="1"/>
  <c r="R8"/>
  <c r="R17"/>
  <c r="CI48" i="2"/>
  <c r="CD48" s="1"/>
  <c r="CD36"/>
  <c r="D8" i="3" s="1"/>
  <c r="C14" s="1"/>
  <c r="K35" i="1"/>
  <c r="O35" s="1"/>
  <c r="Q46"/>
  <c r="CD38" i="2"/>
  <c r="Q32" i="1"/>
  <c r="R5"/>
  <c r="K4"/>
  <c r="O4" s="1"/>
  <c r="R6"/>
  <c r="CN34" i="2"/>
  <c r="CD34"/>
  <c r="CD84"/>
  <c r="CN40"/>
  <c r="K33" i="1"/>
  <c r="O33" s="1"/>
  <c r="CN72" i="2"/>
  <c r="X48"/>
  <c r="N48" s="1"/>
  <c r="CD118"/>
  <c r="N40"/>
  <c r="CD54"/>
  <c r="K30" i="1"/>
  <c r="O30" s="1"/>
  <c r="Q23"/>
  <c r="CI46" i="2"/>
  <c r="CD46" s="1"/>
  <c r="Q34" i="1"/>
  <c r="CD52" i="2"/>
  <c r="Q17" i="1"/>
  <c r="CI58" i="2"/>
  <c r="C30" i="3"/>
  <c r="C29"/>
  <c r="C21"/>
  <c r="C17"/>
  <c r="C23"/>
  <c r="C24"/>
  <c r="C28"/>
  <c r="C20"/>
  <c r="C15"/>
  <c r="C13"/>
  <c r="C26"/>
  <c r="C25"/>
  <c r="C16"/>
  <c r="C31"/>
  <c r="C27"/>
  <c r="C18"/>
  <c r="K18" i="1"/>
  <c r="O18" s="1"/>
  <c r="Q18"/>
  <c r="CI60" i="2"/>
  <c r="CD60" s="1"/>
  <c r="Q21" i="1"/>
  <c r="B59"/>
  <c r="CI90" i="2"/>
  <c r="CD90" s="1"/>
  <c r="Q24" i="1"/>
  <c r="Q12"/>
  <c r="Q35"/>
  <c r="Q10"/>
  <c r="CI120" i="2"/>
  <c r="CD120" s="1"/>
  <c r="Q14" i="1"/>
  <c r="X44" i="2"/>
  <c r="N44" s="1"/>
  <c r="Q47" i="1"/>
  <c r="B60"/>
  <c r="CR25" i="2" s="1"/>
  <c r="K7" i="1"/>
  <c r="O7" s="1"/>
  <c r="J40"/>
  <c r="Q16"/>
  <c r="N30" i="2"/>
  <c r="K45" i="1"/>
  <c r="O45" s="1"/>
  <c r="J26"/>
  <c r="Q48"/>
  <c r="K16"/>
  <c r="O16" s="1"/>
  <c r="CI114" i="2"/>
  <c r="CD114" s="1"/>
  <c r="K15" i="1"/>
  <c r="O15" s="1"/>
  <c r="CI94" i="2"/>
  <c r="CD94" s="1"/>
  <c r="K10" i="1"/>
  <c r="O10" s="1"/>
  <c r="Q6"/>
  <c r="N18" i="2"/>
  <c r="B8"/>
  <c r="Q7" i="1"/>
  <c r="J28"/>
  <c r="Q15"/>
  <c r="K23"/>
  <c r="O23" s="1"/>
  <c r="Q25"/>
  <c r="CI42" i="2"/>
  <c r="CD42" s="1"/>
  <c r="CI32"/>
  <c r="K47" i="1"/>
  <c r="O47" s="1"/>
  <c r="K11"/>
  <c r="O11" s="1"/>
  <c r="E37" i="3"/>
  <c r="E38"/>
  <c r="J23" i="6" l="1"/>
  <c r="J18"/>
  <c r="J17"/>
  <c r="J29"/>
  <c r="J25"/>
  <c r="J33"/>
  <c r="J27"/>
  <c r="B16"/>
  <c r="J34"/>
  <c r="J26"/>
  <c r="J22"/>
  <c r="J20"/>
  <c r="J19"/>
  <c r="J52"/>
  <c r="J53"/>
  <c r="J6"/>
  <c r="J50"/>
  <c r="J37"/>
  <c r="J24"/>
  <c r="J76"/>
  <c r="J61"/>
  <c r="J66"/>
  <c r="B39"/>
  <c r="J49"/>
  <c r="J45"/>
  <c r="J42"/>
  <c r="J54"/>
  <c r="J43"/>
  <c r="J51"/>
  <c r="J47"/>
  <c r="J40"/>
  <c r="B69"/>
  <c r="J70"/>
  <c r="J78"/>
  <c r="J74"/>
  <c r="J75"/>
  <c r="J79"/>
  <c r="J72"/>
  <c r="J77"/>
  <c r="J67"/>
  <c r="J73"/>
  <c r="J11"/>
  <c r="J8"/>
  <c r="J12"/>
  <c r="J9"/>
  <c r="J7"/>
  <c r="J10"/>
  <c r="B5"/>
  <c r="J14"/>
  <c r="J59"/>
  <c r="J62"/>
  <c r="J60"/>
  <c r="J41"/>
  <c r="J64"/>
  <c r="B56"/>
  <c r="J48"/>
  <c r="J46"/>
  <c r="B55" i="1"/>
  <c r="AH57" s="1"/>
  <c r="Q27"/>
  <c r="CI78" i="2"/>
  <c r="L5" i="1"/>
  <c r="M4"/>
  <c r="C19" i="3"/>
  <c r="D19" s="1"/>
  <c r="C22"/>
  <c r="CD72" i="2"/>
  <c r="C32" i="3"/>
  <c r="E24"/>
  <c r="H24"/>
  <c r="G24"/>
  <c r="F24"/>
  <c r="D24"/>
  <c r="H27"/>
  <c r="D27"/>
  <c r="G27"/>
  <c r="F27"/>
  <c r="E27"/>
  <c r="H15"/>
  <c r="F15"/>
  <c r="D15"/>
  <c r="G15"/>
  <c r="E15"/>
  <c r="H21"/>
  <c r="E21"/>
  <c r="D21"/>
  <c r="F21"/>
  <c r="G21"/>
  <c r="CI80" i="2"/>
  <c r="Q28" i="1"/>
  <c r="F18" i="3"/>
  <c r="H18"/>
  <c r="E18"/>
  <c r="G18"/>
  <c r="D18"/>
  <c r="E13"/>
  <c r="H13"/>
  <c r="D13"/>
  <c r="G13"/>
  <c r="F13"/>
  <c r="H17"/>
  <c r="G17"/>
  <c r="E17"/>
  <c r="F17"/>
  <c r="D17"/>
  <c r="D26"/>
  <c r="H26"/>
  <c r="F26"/>
  <c r="E26"/>
  <c r="G26"/>
  <c r="D23"/>
  <c r="H23"/>
  <c r="E23"/>
  <c r="F23"/>
  <c r="G23"/>
  <c r="E19"/>
  <c r="H19"/>
  <c r="G19"/>
  <c r="G22"/>
  <c r="D22"/>
  <c r="E22"/>
  <c r="H22"/>
  <c r="F22"/>
  <c r="G32"/>
  <c r="E32"/>
  <c r="D32"/>
  <c r="F32"/>
  <c r="H32"/>
  <c r="F14"/>
  <c r="H14"/>
  <c r="D14"/>
  <c r="E14"/>
  <c r="G14"/>
  <c r="K40" i="1"/>
  <c r="O40" s="1"/>
  <c r="CI104" i="2"/>
  <c r="CD104" s="1"/>
  <c r="Q40" i="1"/>
  <c r="H16" i="3"/>
  <c r="G16"/>
  <c r="E16"/>
  <c r="D16"/>
  <c r="F16"/>
  <c r="H28"/>
  <c r="E28"/>
  <c r="F28"/>
  <c r="G28"/>
  <c r="D28"/>
  <c r="E30"/>
  <c r="G30"/>
  <c r="H30"/>
  <c r="F30"/>
  <c r="D30"/>
  <c r="G25"/>
  <c r="E25"/>
  <c r="H25"/>
  <c r="D25"/>
  <c r="F25"/>
  <c r="CI76" i="2"/>
  <c r="Q26" i="1"/>
  <c r="G31" i="3"/>
  <c r="E31"/>
  <c r="F31"/>
  <c r="H31"/>
  <c r="D31"/>
  <c r="D20"/>
  <c r="F20"/>
  <c r="H20"/>
  <c r="E20"/>
  <c r="G20"/>
  <c r="E29"/>
  <c r="H29"/>
  <c r="G29"/>
  <c r="D29"/>
  <c r="F29"/>
  <c r="F19" l="1"/>
  <c r="W3" i="1"/>
  <c r="AB3" s="1"/>
  <c r="X3"/>
  <c r="AC3" s="1"/>
  <c r="M5"/>
  <c r="L6"/>
  <c r="T3" l="1"/>
  <c r="Y3" s="1"/>
  <c r="V3"/>
  <c r="AA3" s="1"/>
  <c r="L7"/>
  <c r="M6"/>
  <c r="U3"/>
  <c r="Z3" s="1"/>
  <c r="AD3" l="1"/>
  <c r="U4"/>
  <c r="Z4" s="1"/>
  <c r="X4"/>
  <c r="AC4" s="1"/>
  <c r="W4"/>
  <c r="AB4" s="1"/>
  <c r="V4"/>
  <c r="AA4" s="1"/>
  <c r="L8"/>
  <c r="M7"/>
  <c r="T5" s="1"/>
  <c r="Y5" s="1"/>
  <c r="T4"/>
  <c r="Y4" s="1"/>
  <c r="X5" l="1"/>
  <c r="AC5" s="1"/>
  <c r="AD4"/>
  <c r="W6"/>
  <c r="AB6" s="1"/>
  <c r="L9"/>
  <c r="M8"/>
  <c r="X6" s="1"/>
  <c r="AC6" s="1"/>
  <c r="T6"/>
  <c r="Y6" s="1"/>
  <c r="V6"/>
  <c r="AA6" s="1"/>
  <c r="V5"/>
  <c r="AA5" s="1"/>
  <c r="W5"/>
  <c r="AB5" s="1"/>
  <c r="U6"/>
  <c r="Z6" s="1"/>
  <c r="U5"/>
  <c r="Z5" s="1"/>
  <c r="AD5" s="1"/>
  <c r="AD6" l="1"/>
  <c r="L10"/>
  <c r="M9"/>
  <c r="V7" l="1"/>
  <c r="AA7" s="1"/>
  <c r="W7"/>
  <c r="AB7" s="1"/>
  <c r="U7"/>
  <c r="Z7" s="1"/>
  <c r="T7"/>
  <c r="Y7" s="1"/>
  <c r="X7"/>
  <c r="AC7" s="1"/>
  <c r="M10"/>
  <c r="X8" s="1"/>
  <c r="AC8" s="1"/>
  <c r="L11"/>
  <c r="T8" l="1"/>
  <c r="Y8" s="1"/>
  <c r="AD8" s="1"/>
  <c r="U8"/>
  <c r="Z8" s="1"/>
  <c r="M11"/>
  <c r="L12"/>
  <c r="AD7"/>
  <c r="M12" l="1"/>
  <c r="L13"/>
  <c r="M13" l="1"/>
  <c r="L14"/>
  <c r="L15" l="1"/>
  <c r="M14"/>
  <c r="M15" l="1"/>
  <c r="L16"/>
  <c r="M16" l="1"/>
  <c r="L17"/>
  <c r="M17" l="1"/>
  <c r="L18"/>
  <c r="M18" l="1"/>
  <c r="L19"/>
  <c r="M19" l="1"/>
  <c r="L20"/>
  <c r="L21" l="1"/>
  <c r="M20"/>
  <c r="L22" l="1"/>
  <c r="M21"/>
  <c r="M22" l="1"/>
  <c r="L23"/>
  <c r="L24" l="1"/>
  <c r="M23"/>
  <c r="M24" l="1"/>
  <c r="L25"/>
  <c r="L26" l="1"/>
  <c r="M25"/>
  <c r="M26" l="1"/>
  <c r="L27"/>
  <c r="M27" l="1"/>
  <c r="L28"/>
  <c r="M28" l="1"/>
  <c r="L29"/>
  <c r="L30" l="1"/>
  <c r="M29"/>
  <c r="L31" l="1"/>
  <c r="M30"/>
  <c r="L32" l="1"/>
  <c r="M31"/>
  <c r="L33" l="1"/>
  <c r="M32"/>
  <c r="M33" l="1"/>
  <c r="L34"/>
  <c r="M34" l="1"/>
  <c r="L35"/>
  <c r="M35" l="1"/>
  <c r="L36"/>
  <c r="M36" l="1"/>
  <c r="L37"/>
  <c r="L38" l="1"/>
  <c r="M37"/>
  <c r="M38" l="1"/>
  <c r="L39"/>
  <c r="M39" l="1"/>
  <c r="L40"/>
  <c r="L41" l="1"/>
  <c r="M40"/>
  <c r="L42" l="1"/>
  <c r="M41"/>
  <c r="L43" l="1"/>
  <c r="M42"/>
  <c r="L44" l="1"/>
  <c r="M43"/>
  <c r="M44" l="1"/>
  <c r="L45"/>
  <c r="L46" l="1"/>
  <c r="M45"/>
  <c r="L47" l="1"/>
  <c r="M46"/>
  <c r="M47" l="1"/>
  <c r="L48"/>
  <c r="L49" l="1"/>
  <c r="M49" s="1"/>
  <c r="M48"/>
  <c r="V35" l="1"/>
  <c r="AA35" s="1"/>
  <c r="X20"/>
  <c r="AC20" s="1"/>
  <c r="X48"/>
  <c r="AC48" s="1"/>
  <c r="X18"/>
  <c r="AC18" s="1"/>
  <c r="W44"/>
  <c r="AB44" s="1"/>
  <c r="V18"/>
  <c r="AA18" s="1"/>
  <c r="V32"/>
  <c r="AA32" s="1"/>
  <c r="W26"/>
  <c r="AB26" s="1"/>
  <c r="X22"/>
  <c r="AC22" s="1"/>
  <c r="U47"/>
  <c r="Z47" s="1"/>
  <c r="V31"/>
  <c r="AA31" s="1"/>
  <c r="X19"/>
  <c r="AC19" s="1"/>
  <c r="X33"/>
  <c r="AC33" s="1"/>
  <c r="U37"/>
  <c r="Z37" s="1"/>
  <c r="W24"/>
  <c r="AB24" s="1"/>
  <c r="T27"/>
  <c r="Y27" s="1"/>
  <c r="X10"/>
  <c r="AC10" s="1"/>
  <c r="U20"/>
  <c r="Z20" s="1"/>
  <c r="AD20" s="1"/>
  <c r="V16"/>
  <c r="AA16" s="1"/>
  <c r="W16"/>
  <c r="AB16" s="1"/>
  <c r="U45"/>
  <c r="Z45" s="1"/>
  <c r="W41"/>
  <c r="AB41" s="1"/>
  <c r="U44"/>
  <c r="Z44" s="1"/>
  <c r="T15"/>
  <c r="Y15" s="1"/>
  <c r="X11"/>
  <c r="AC11" s="1"/>
  <c r="X24"/>
  <c r="AC24" s="1"/>
  <c r="V36"/>
  <c r="AA36" s="1"/>
  <c r="T21"/>
  <c r="Y21" s="1"/>
  <c r="T46"/>
  <c r="Y46" s="1"/>
  <c r="AD46" s="1"/>
  <c r="T48"/>
  <c r="Y48" s="1"/>
  <c r="AD48" s="1"/>
  <c r="U17"/>
  <c r="Z17" s="1"/>
  <c r="W32"/>
  <c r="AB32" s="1"/>
  <c r="W8"/>
  <c r="AB8" s="1"/>
  <c r="T49"/>
  <c r="Y49" s="1"/>
  <c r="AD49" s="1"/>
  <c r="U46"/>
  <c r="Z46" s="1"/>
  <c r="W48"/>
  <c r="AB48" s="1"/>
  <c r="V37"/>
  <c r="AA37" s="1"/>
  <c r="U43"/>
  <c r="Z43" s="1"/>
  <c r="T13"/>
  <c r="Y13" s="1"/>
  <c r="T33"/>
  <c r="Y33" s="1"/>
  <c r="U38"/>
  <c r="Z38" s="1"/>
  <c r="W49"/>
  <c r="AB49" s="1"/>
  <c r="X14"/>
  <c r="AC14" s="1"/>
  <c r="T37"/>
  <c r="Y37" s="1"/>
  <c r="AD37" s="1"/>
  <c r="V39"/>
  <c r="AA39" s="1"/>
  <c r="W38"/>
  <c r="AB38" s="1"/>
  <c r="X15"/>
  <c r="AC15" s="1"/>
  <c r="W20"/>
  <c r="AB20" s="1"/>
  <c r="T16"/>
  <c r="Y16" s="1"/>
  <c r="V43"/>
  <c r="AA43" s="1"/>
  <c r="T34"/>
  <c r="Y34" s="1"/>
  <c r="AD34" s="1"/>
  <c r="V9"/>
  <c r="AA9" s="1"/>
  <c r="X13"/>
  <c r="AC13" s="1"/>
  <c r="V48"/>
  <c r="AA48" s="1"/>
  <c r="W19"/>
  <c r="AB19" s="1"/>
  <c r="U19"/>
  <c r="Z19" s="1"/>
  <c r="U13"/>
  <c r="Z13" s="1"/>
  <c r="AD13" s="1"/>
  <c r="T30"/>
  <c r="Y30" s="1"/>
  <c r="V15"/>
  <c r="AA15" s="1"/>
  <c r="U35"/>
  <c r="Z35" s="1"/>
  <c r="V38"/>
  <c r="AA38" s="1"/>
  <c r="T32"/>
  <c r="Y32" s="1"/>
  <c r="V30"/>
  <c r="AA30" s="1"/>
  <c r="W21"/>
  <c r="AB21" s="1"/>
  <c r="W42"/>
  <c r="AB42" s="1"/>
  <c r="V27"/>
  <c r="AA27" s="1"/>
  <c r="W15"/>
  <c r="AB15" s="1"/>
  <c r="W30"/>
  <c r="AB30" s="1"/>
  <c r="W25"/>
  <c r="AB25" s="1"/>
  <c r="X44"/>
  <c r="AC44" s="1"/>
  <c r="V22"/>
  <c r="AA22" s="1"/>
  <c r="X32"/>
  <c r="AC32" s="1"/>
  <c r="V23"/>
  <c r="AA23" s="1"/>
  <c r="W40"/>
  <c r="AB40" s="1"/>
  <c r="X16"/>
  <c r="AC16" s="1"/>
  <c r="W9"/>
  <c r="AB9" s="1"/>
  <c r="U48"/>
  <c r="Z48" s="1"/>
  <c r="T17"/>
  <c r="Y17" s="1"/>
  <c r="W17"/>
  <c r="AB17" s="1"/>
  <c r="V24"/>
  <c r="AA24" s="1"/>
  <c r="V8"/>
  <c r="AA8" s="1"/>
  <c r="U41"/>
  <c r="Z41" s="1"/>
  <c r="V45"/>
  <c r="AA45" s="1"/>
  <c r="X23"/>
  <c r="AC23" s="1"/>
  <c r="W29"/>
  <c r="AB29" s="1"/>
  <c r="X37"/>
  <c r="AC37" s="1"/>
  <c r="X26"/>
  <c r="AC26" s="1"/>
  <c r="W37"/>
  <c r="AB37" s="1"/>
  <c r="V44"/>
  <c r="AA44" s="1"/>
  <c r="U39"/>
  <c r="Z39" s="1"/>
  <c r="T24"/>
  <c r="Y24" s="1"/>
  <c r="X35"/>
  <c r="AC35" s="1"/>
  <c r="V14"/>
  <c r="AA14" s="1"/>
  <c r="T25"/>
  <c r="Y25" s="1"/>
  <c r="X30"/>
  <c r="AC30" s="1"/>
  <c r="X36"/>
  <c r="AC36" s="1"/>
  <c r="X21"/>
  <c r="AC21" s="1"/>
  <c r="T47"/>
  <c r="Y47" s="1"/>
  <c r="AD47" s="1"/>
  <c r="W10"/>
  <c r="AB10" s="1"/>
  <c r="T12"/>
  <c r="Y12" s="1"/>
  <c r="T36"/>
  <c r="Y36" s="1"/>
  <c r="AD36" s="1"/>
  <c r="V49"/>
  <c r="AA49" s="1"/>
  <c r="U14"/>
  <c r="Z14" s="1"/>
  <c r="U30"/>
  <c r="Z30" s="1"/>
  <c r="U18"/>
  <c r="Z18" s="1"/>
  <c r="V17"/>
  <c r="AA17" s="1"/>
  <c r="T40"/>
  <c r="Y40" s="1"/>
  <c r="AD40" s="1"/>
  <c r="W18"/>
  <c r="AB18" s="1"/>
  <c r="U36"/>
  <c r="Z36" s="1"/>
  <c r="V20"/>
  <c r="AA20" s="1"/>
  <c r="U32"/>
  <c r="Z32" s="1"/>
  <c r="AD32" s="1"/>
  <c r="U34"/>
  <c r="Z34" s="1"/>
  <c r="W11"/>
  <c r="AB11" s="1"/>
  <c r="U49"/>
  <c r="Z49" s="1"/>
  <c r="T43"/>
  <c r="Y43" s="1"/>
  <c r="AD43" s="1"/>
  <c r="X17"/>
  <c r="AC17" s="1"/>
  <c r="T23"/>
  <c r="Y23" s="1"/>
  <c r="U15"/>
  <c r="Z15" s="1"/>
  <c r="AD15" s="1"/>
  <c r="U9"/>
  <c r="Z9" s="1"/>
  <c r="X34"/>
  <c r="AC34" s="1"/>
  <c r="V12"/>
  <c r="AA12" s="1"/>
  <c r="W36"/>
  <c r="AB36" s="1"/>
  <c r="T26"/>
  <c r="Y26" s="1"/>
  <c r="V13"/>
  <c r="AA13" s="1"/>
  <c r="W45"/>
  <c r="AB45" s="1"/>
  <c r="W46"/>
  <c r="AB46" s="1"/>
  <c r="X27"/>
  <c r="AC27" s="1"/>
  <c r="T38"/>
  <c r="Y38" s="1"/>
  <c r="AD38" s="1"/>
  <c r="V34"/>
  <c r="AA34" s="1"/>
  <c r="T18"/>
  <c r="Y18" s="1"/>
  <c r="X45"/>
  <c r="AC45" s="1"/>
  <c r="U40"/>
  <c r="Z40" s="1"/>
  <c r="X38"/>
  <c r="AC38" s="1"/>
  <c r="V25"/>
  <c r="AA25" s="1"/>
  <c r="V26"/>
  <c r="AA26" s="1"/>
  <c r="X43"/>
  <c r="AC43" s="1"/>
  <c r="W13"/>
  <c r="AB13" s="1"/>
  <c r="X9"/>
  <c r="AC9" s="1"/>
  <c r="V19"/>
  <c r="AA19" s="1"/>
  <c r="U29"/>
  <c r="Z29" s="1"/>
  <c r="AD29" s="1"/>
  <c r="T42"/>
  <c r="Y42" s="1"/>
  <c r="AD42" s="1"/>
  <c r="T35"/>
  <c r="Y35" s="1"/>
  <c r="AD35" s="1"/>
  <c r="X42"/>
  <c r="AC42" s="1"/>
  <c r="U10"/>
  <c r="Z10" s="1"/>
  <c r="T19"/>
  <c r="Y19" s="1"/>
  <c r="V33"/>
  <c r="AA33" s="1"/>
  <c r="W14"/>
  <c r="AB14" s="1"/>
  <c r="T10"/>
  <c r="Y10" s="1"/>
  <c r="U16"/>
  <c r="Z16" s="1"/>
  <c r="U11"/>
  <c r="Z11" s="1"/>
  <c r="T39"/>
  <c r="Y39" s="1"/>
  <c r="AD39" s="1"/>
  <c r="T14"/>
  <c r="Y14" s="1"/>
  <c r="W23"/>
  <c r="AB23" s="1"/>
  <c r="U42"/>
  <c r="Z42" s="1"/>
  <c r="W27"/>
  <c r="AB27" s="1"/>
  <c r="V42"/>
  <c r="AA42" s="1"/>
  <c r="W22"/>
  <c r="AB22" s="1"/>
  <c r="T20"/>
  <c r="Y20" s="1"/>
  <c r="X39"/>
  <c r="AC39" s="1"/>
  <c r="W34"/>
  <c r="AB34" s="1"/>
  <c r="U22"/>
  <c r="Z22" s="1"/>
  <c r="T31"/>
  <c r="Y31" s="1"/>
  <c r="T9"/>
  <c r="Y9" s="1"/>
  <c r="V21"/>
  <c r="AA21" s="1"/>
  <c r="W33"/>
  <c r="AB33" s="1"/>
  <c r="T29"/>
  <c r="Y29" s="1"/>
  <c r="V10"/>
  <c r="AA10" s="1"/>
  <c r="U33"/>
  <c r="Z33" s="1"/>
  <c r="AD33" s="1"/>
  <c r="X40"/>
  <c r="AC40" s="1"/>
  <c r="T22"/>
  <c r="Y22" s="1"/>
  <c r="T11"/>
  <c r="Y11" s="1"/>
  <c r="U28"/>
  <c r="Z28" s="1"/>
  <c r="V40"/>
  <c r="AA40" s="1"/>
  <c r="X41"/>
  <c r="AC41" s="1"/>
  <c r="W35"/>
  <c r="AB35" s="1"/>
  <c r="V29"/>
  <c r="AA29" s="1"/>
  <c r="X31"/>
  <c r="AC31" s="1"/>
  <c r="X25"/>
  <c r="AC25" s="1"/>
  <c r="X49"/>
  <c r="AC49" s="1"/>
  <c r="V46"/>
  <c r="AA46" s="1"/>
  <c r="W39"/>
  <c r="AB39" s="1"/>
  <c r="X12"/>
  <c r="AC12" s="1"/>
  <c r="W28"/>
  <c r="AB28" s="1"/>
  <c r="W47"/>
  <c r="AB47" s="1"/>
  <c r="X46"/>
  <c r="AC46" s="1"/>
  <c r="U21"/>
  <c r="Z21" s="1"/>
  <c r="AD21" s="1"/>
  <c r="X47"/>
  <c r="AC47" s="1"/>
  <c r="T45"/>
  <c r="Y45" s="1"/>
  <c r="AD45" s="1"/>
  <c r="U27"/>
  <c r="Z27" s="1"/>
  <c r="AD27" s="1"/>
  <c r="U26"/>
  <c r="Z26" s="1"/>
  <c r="W31"/>
  <c r="AB31" s="1"/>
  <c r="T44"/>
  <c r="Y44" s="1"/>
  <c r="AD44" s="1"/>
  <c r="U12"/>
  <c r="Z12" s="1"/>
  <c r="T28"/>
  <c r="Y28" s="1"/>
  <c r="V28"/>
  <c r="AA28" s="1"/>
  <c r="W12"/>
  <c r="AB12" s="1"/>
  <c r="W43"/>
  <c r="AB43" s="1"/>
  <c r="V47"/>
  <c r="AA47" s="1"/>
  <c r="U23"/>
  <c r="Z23" s="1"/>
  <c r="U24"/>
  <c r="Z24" s="1"/>
  <c r="X28"/>
  <c r="AC28" s="1"/>
  <c r="T41"/>
  <c r="Y41" s="1"/>
  <c r="AD41" s="1"/>
  <c r="U31"/>
  <c r="Z31" s="1"/>
  <c r="U25"/>
  <c r="Z25" s="1"/>
  <c r="AD25" s="1"/>
  <c r="V11"/>
  <c r="AA11" s="1"/>
  <c r="V41"/>
  <c r="AA41" s="1"/>
  <c r="X29"/>
  <c r="AC29" s="1"/>
  <c r="AD12" l="1"/>
  <c r="AD22"/>
  <c r="AD18"/>
  <c r="AD26"/>
  <c r="AD24"/>
  <c r="AD31"/>
  <c r="AD28"/>
  <c r="AD16"/>
  <c r="AD11"/>
  <c r="AD23"/>
  <c r="AD9"/>
  <c r="AD14"/>
  <c r="AD17"/>
  <c r="AD10"/>
  <c r="AD30"/>
  <c r="AD19"/>
  <c r="AE3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<sst xmlns="http://schemas.openxmlformats.org/spreadsheetml/2006/main" count="836" uniqueCount="458">
  <si>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</si>
  <si>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</si>
  <si>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</si>
  <si>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</si>
  <si>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</si>
  <si>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</si>
  <si>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</si>
  <si>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</si>
  <si>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</si>
  <si>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</si>
  <si>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</si>
  <si>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</si>
  <si>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</si>
  <si>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</si>
  <si>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</si>
  <si>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</si>
  <si>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</si>
  <si>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</si>
  <si>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</si>
  <si>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</si>
  <si>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</si>
  <si>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</si>
  <si>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</si>
  <si>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</si>
  <si>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</si>
  <si>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</si>
  <si>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</si>
  <si>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</si>
  <si>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</si>
  <si>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</si>
  <si>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</si>
  <si>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</si>
  <si>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</si>
  <si>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</si>
  <si>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</si>
  <si>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</si>
  <si>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</si>
  <si>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</si>
  <si>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</si>
  <si>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</si>
  <si>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</si>
  <si>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</si>
  <si>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</si>
  <si>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</si>
  <si>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</si>
  <si>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</si>
  <si>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</si>
  <si>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</si>
  <si>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</si>
  <si>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</si>
  <si>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</si>
  <si>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</si>
  <si>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</si>
  <si>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</si>
  <si>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</si>
  <si>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</si>
  <si>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Knowledge ( W )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</si>
  <si>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</si>
  <si>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</si>
  <si>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</si>
  <si>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</si>
  <si>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</si>
  <si>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</si>
  <si>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</si>
  <si>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</si>
  <si>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</si>
  <si>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</si>
  <si>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</si>
  <si>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</si>
  <si>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</si>
  <si>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</si>
  <si>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</si>
  <si>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</si>
  <si>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</si>
  <si>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</si>
  <si>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</si>
  <si>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</si>
  <si>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</si>
  <si>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</si>
  <si>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</si>
  <si>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</si>
  <si>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</si>
  <si>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</si>
  <si>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</si>
  <si>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</si>
  <si>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</si>
  <si>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</si>
  <si>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</si>
  <si>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</si>
  <si>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</si>
  <si>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</si>
  <si>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</si>
  <si>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</si>
  <si>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</si>
  <si>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</si>
  <si>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</si>
  <si>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</si>
  <si>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</si>
  <si>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</si>
  <si>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</si>
  <si>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</si>
  <si>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</si>
  <si>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</si>
  <si>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</si>
  <si>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</si>
  <si>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</si>
  <si>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</si>
  <si>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</si>
  <si>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</si>
  <si>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</si>
  <si>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</si>
  <si>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</si>
  <si>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</si>
  <si>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</si>
  <si>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</si>
  <si>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</si>
  <si>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</si>
  <si>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</si>
  <si>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</si>
  <si>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</si>
  <si>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</si>
  <si>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</si>
  <si>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</si>
  <si>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</si>
  <si>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</si>
  <si>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</si>
  <si>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</si>
  <si>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</si>
  <si>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</si>
  <si>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</si>
  <si>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</si>
  <si>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</si>
  <si>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</si>
  <si>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</si>
  <si>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</si>
  <si>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</si>
  <si>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</si>
  <si>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</si>
  <si>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</si>
  <si>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</si>
  <si>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</si>
  <si>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</si>
  <si>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</si>
  <si>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</si>
  <si>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</si>
  <si>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</si>
  <si>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</si>
  <si>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</si>
  <si>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</si>
  <si>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</si>
  <si>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</si>
  <si>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</si>
  <si>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</si>
  <si>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</si>
  <si>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</si>
  <si>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</si>
  <si>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</si>
  <si>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</si>
  <si>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</si>
  <si>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</si>
  <si>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</si>
  <si>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</si>
  <si>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</si>
  <si>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</si>
  <si>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</si>
  <si>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</si>
  <si>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</si>
  <si>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</si>
  <si>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</si>
  <si>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</si>
  <si>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</si>
  <si>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</si>
  <si>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</si>
  <si>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</si>
  <si>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</si>
  <si>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</si>
  <si>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</si>
  <si>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</si>
  <si>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</si>
  <si>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</si>
  <si>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</si>
  <si>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</si>
  <si>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</si>
  <si>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</si>
  <si>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</si>
  <si>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</si>
  <si>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</si>
  <si>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</si>
  <si>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</si>
  <si>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</si>
  <si>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</si>
  <si>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</si>
  <si>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</si>
  <si>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</si>
  <si>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</si>
  <si>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</si>
  <si>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</si>
  <si>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</si>
  <si>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</si>
  <si>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</si>
  <si>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</si>
  <si>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</si>
  <si>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</si>
  <si>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</si>
  <si>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</si>
  <si>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</si>
  <si>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</si>
  <si>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</si>
  <si>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</si>
  <si>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</si>
  <si>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</si>
  <si>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</si>
  <si>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</si>
  <si>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</si>
  <si>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</si>
  <si>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</si>
  <si>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</si>
  <si>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</si>
  <si>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</si>
  <si>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</si>
  <si>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</si>
  <si>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</si>
  <si>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</si>
  <si>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</si>
  <si>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</si>
  <si>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</si>
  <si>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</si>
  <si>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</si>
  <si>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</si>
  <si>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</si>
  <si>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</si>
  <si>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</si>
  <si>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</si>
  <si>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</si>
  <si>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</si>
  <si>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</si>
  <si>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</si>
  <si>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</si>
  <si>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</si>
  <si>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</si>
  <si>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</si>
  <si>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</si>
  <si>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</si>
  <si>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</si>
  <si>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</si>
  <si>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</si>
  <si>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</si>
  <si>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</si>
  <si>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</si>
  <si>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</si>
  <si>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</si>
  <si>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</si>
  <si>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</si>
  <si>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</si>
  <si>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</si>
  <si>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</si>
  <si>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</si>
  <si>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</si>
  <si>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</si>
  <si>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</si>
  <si>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</si>
  <si>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</si>
  <si>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</si>
  <si>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>DURATION MODIFIERS</t>
  </si>
  <si>
    <t>AREA OF EFFECT DC MODIFIERS</t>
  </si>
  <si>
    <t>Single target/ Ray</t>
  </si>
  <si>
    <t>Burst/ Line: 6m diameter/ 6 m long, 2m wide</t>
  </si>
  <si>
    <t>Spread/ Cylinder: 6m diameter</t>
  </si>
  <si>
    <t>+6m/ +5DC</t>
  </si>
  <si>
    <t>Destroy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</si>
  <si>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</si>
  <si>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</si>
  <si>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</si>
  <si>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</si>
  <si>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</si>
  <si>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</si>
  <si>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</si>
  <si>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</si>
  <si>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</si>
  <si>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Diego 'Sucio' Sánchez Altacaballo de la Iglesia</t>
  </si>
  <si>
    <t>Lover not a Fighter</t>
  </si>
  <si>
    <t>Craft ( Instrument )</t>
  </si>
  <si>
    <t>Profession ( Musician )</t>
  </si>
  <si>
    <t>Simple Weapons</t>
  </si>
  <si>
    <t>Bardic Music (Fascinate)</t>
  </si>
  <si>
    <t>Bardic Music (Inspire Courage)</t>
  </si>
  <si>
    <t>Fast Movement</t>
  </si>
  <si>
    <t>Skill Focus (Perform)</t>
  </si>
  <si>
    <t>Spanish</t>
  </si>
  <si>
    <t>RdO</t>
  </si>
  <si>
    <t>Swings all ways</t>
  </si>
  <si>
    <t>Catholicism</t>
  </si>
  <si>
    <t>Spaniard</t>
  </si>
  <si>
    <t>Male</t>
  </si>
  <si>
    <t>75kg</t>
  </si>
  <si>
    <t>blue</t>
  </si>
  <si>
    <t>blonde</t>
  </si>
  <si>
    <t>Bardic Music (Countersong)</t>
  </si>
  <si>
    <t>Nebran</t>
  </si>
  <si>
    <t>Dodge</t>
  </si>
  <si>
    <t>Uncanny Dodge</t>
  </si>
  <si>
    <t>Bardic Music (Inspire Competence)</t>
  </si>
  <si>
    <t>Bardic Lore</t>
  </si>
  <si>
    <t>Improved Dodge</t>
  </si>
  <si>
    <t>Light armour proficiency</t>
  </si>
  <si>
    <t>Evasion</t>
  </si>
  <si>
    <t>Craft ( Cabinet Making )</t>
  </si>
  <si>
    <t>Woot buckets of SPs</t>
  </si>
  <si>
    <t>xForm ( AIR )</t>
  </si>
  <si>
    <t>AIR</t>
  </si>
  <si>
    <t>Weapon Finesse</t>
  </si>
  <si>
    <t>STANDARD SPELLS</t>
  </si>
  <si>
    <t>=INTMOD</t>
  </si>
  <si>
    <t>TECHNIQUE + FORM</t>
  </si>
  <si>
    <t>To Cast</t>
  </si>
  <si>
    <t>V</t>
  </si>
  <si>
    <t>=Form Bonus</t>
  </si>
  <si>
    <t>=Technique Bonus</t>
  </si>
  <si>
    <t>Change Minor Air; dbl/half an odour (+2 to hide); 6m burst; close; 30s</t>
  </si>
  <si>
    <t>Transform Minor Air; +2 to hide; self; 30s; 1m3</t>
  </si>
  <si>
    <t>+1m3/ +4DC</t>
  </si>
  <si>
    <t>W</t>
  </si>
  <si>
    <t>Increase Flying Speed on other; +1move; touch; 12hr</t>
  </si>
  <si>
    <t>+1mv /4DC</t>
  </si>
  <si>
    <t>Transform Mund Air &gt;Fog; obscures sight; 12m; 2min</t>
  </si>
  <si>
    <t>R</t>
  </si>
  <si>
    <t>Change Air Weapon (Shock) +d6 on weapon 30sec</t>
  </si>
  <si>
    <t>SPELLCASTING MODIFIERS</t>
  </si>
  <si>
    <t>Change Air into Solid Fog/Smoke; 1m3; 12m; 2min</t>
  </si>
  <si>
    <t>Transform Air &gt; UnnaturalAir; 2d6; 400m; 2min</t>
  </si>
  <si>
    <t>Gaseous form - self; base speed 12; 2min</t>
  </si>
  <si>
    <t>+1 move / +4DC</t>
  </si>
  <si>
    <t>SITUATIONAL MODIFIERS</t>
  </si>
  <si>
    <r>
      <rPr>
        <b/>
        <sz val="10"/>
        <rFont val="Arial"/>
        <family val="2"/>
      </rPr>
      <t xml:space="preserve">Sustaining Damage During Casting +Damage </t>
    </r>
    <r>
      <rPr>
        <sz val="10"/>
        <rFont val="Arial"/>
        <family val="2"/>
      </rPr>
      <t>- Add any damage you suffer during the casting of your spell to the casting DC</t>
    </r>
  </si>
  <si>
    <r>
      <rPr>
        <b/>
        <sz val="10"/>
        <rFont val="Arial"/>
        <family val="2"/>
      </rPr>
      <t>Distracted During Casting +Distracting spell's save DC</t>
    </r>
    <r>
      <rPr>
        <sz val="10"/>
        <rFont val="Arial"/>
        <family val="2"/>
      </rPr>
      <t xml:space="preserve"> - use the save DC it would have if it did allow a save.</t>
    </r>
  </si>
  <si>
    <r>
      <rPr>
        <b/>
        <sz val="10"/>
        <rFont val="Arial"/>
        <family val="2"/>
      </rPr>
      <t>Vigorous Motion +4</t>
    </r>
    <r>
      <rPr>
        <sz val="10"/>
        <rFont val="Arial"/>
        <family val="2"/>
      </rPr>
      <t xml:space="preserve"> - bouncy wagon ride, small boat in rough water, on a storm-tossed ship, riding a horse</t>
    </r>
  </si>
  <si>
    <r>
      <rPr>
        <b/>
        <sz val="10"/>
        <rFont val="Arial"/>
        <family val="2"/>
      </rPr>
      <t>Violent Motion +8</t>
    </r>
    <r>
      <rPr>
        <sz val="10"/>
        <rFont val="Arial"/>
        <family val="2"/>
      </rPr>
      <t xml:space="preserve"> - swiftly galloping horse, wagon dashing madly down rough roads, on deck during storm, earthquake</t>
    </r>
  </si>
  <si>
    <r>
      <rPr>
        <b/>
        <sz val="10"/>
        <rFont val="Arial"/>
        <family val="2"/>
      </rPr>
      <t>Blinding Rain, Sleet +4</t>
    </r>
    <r>
      <rPr>
        <sz val="10"/>
        <rFont val="Arial"/>
        <family val="2"/>
      </rPr>
      <t xml:space="preserve"> - effects that sting the eyes and interfere with visibility</t>
    </r>
  </si>
  <si>
    <r>
      <rPr>
        <b/>
        <sz val="10"/>
        <rFont val="Arial"/>
        <family val="2"/>
      </rPr>
      <t>Hail, Dust storm, or Debris +8</t>
    </r>
    <r>
      <rPr>
        <sz val="10"/>
        <rFont val="Arial"/>
        <family val="2"/>
      </rPr>
      <t xml:space="preserve"> - effects that create all sorts of aches and bruises</t>
    </r>
  </si>
  <si>
    <r>
      <t>Personal/ Touch +0</t>
    </r>
    <r>
      <rPr>
        <sz val="10"/>
        <rFont val="Arial"/>
        <family val="2"/>
      </rPr>
      <t xml:space="preserve"> - The effect of the spell is centred on the casting spellcaster or anything they touch</t>
    </r>
  </si>
  <si>
    <r>
      <t>Close +2</t>
    </r>
    <r>
      <rPr>
        <sz val="10"/>
        <rFont val="Arial"/>
        <family val="2"/>
      </rPr>
      <t xml:space="preserve"> - The spell reaches as far as 12m away</t>
    </r>
  </si>
  <si>
    <t>Make Arrows hit harder (+1d6 damage), touch, 12hr</t>
  </si>
  <si>
    <r>
      <t>Long +4</t>
    </r>
    <r>
      <rPr>
        <sz val="10"/>
        <rFont val="Arial"/>
        <family val="2"/>
      </rPr>
      <t xml:space="preserve"> - The spell reaches as far as 400m</t>
    </r>
  </si>
  <si>
    <r>
      <t xml:space="preserve">Sight +8 </t>
    </r>
    <r>
      <rPr>
        <sz val="10"/>
        <rFont val="Arial"/>
        <family val="2"/>
      </rPr>
      <t>- Anything that the spellcaster can see</t>
    </r>
  </si>
  <si>
    <r>
      <t>Arcane Connection +8</t>
    </r>
    <r>
      <rPr>
        <sz val="10"/>
        <rFont val="Arial"/>
        <family val="2"/>
      </rPr>
      <t xml:space="preserve"> - Anything that the magus has an arcane connection to</t>
    </r>
  </si>
  <si>
    <r>
      <t>Plane/Special +16</t>
    </r>
    <r>
      <rPr>
        <sz val="10"/>
        <rFont val="Arial"/>
        <family val="2"/>
      </rPr>
      <t xml:space="preserve"> - Anywhere on the same plane of existence</t>
    </r>
  </si>
  <si>
    <r>
      <t xml:space="preserve">Instant +0 - </t>
    </r>
    <r>
      <rPr>
        <sz val="10"/>
        <rFont val="Arial"/>
        <family val="2"/>
      </rPr>
      <t>The spell lasts but a moment and then dissipates. However, any effect that it has remains</t>
    </r>
  </si>
  <si>
    <r>
      <t xml:space="preserve">1 Round +1 - </t>
    </r>
    <r>
      <rPr>
        <sz val="10"/>
        <rFont val="Arial"/>
        <family val="2"/>
      </rPr>
      <t>The spell lasts a round (6 seconds)</t>
    </r>
  </si>
  <si>
    <r>
      <t>Thirty seconds +2</t>
    </r>
    <r>
      <rPr>
        <sz val="10"/>
        <rFont val="Arial"/>
        <family val="2"/>
      </rPr>
      <t>: The spell lasts for thirty seconds (5 rounds of combat)</t>
    </r>
  </si>
  <si>
    <r>
      <t>Concentration +2</t>
    </r>
    <r>
      <rPr>
        <sz val="10"/>
        <rFont val="Arial"/>
        <family val="2"/>
      </rPr>
      <t xml:space="preserve"> - The spell lasts as long as the spellcaster concentrates. However, only one spell can be concentrated on at a time.</t>
    </r>
  </si>
  <si>
    <r>
      <t>2 minutes +4</t>
    </r>
    <r>
      <rPr>
        <sz val="10"/>
        <rFont val="Arial"/>
        <family val="2"/>
      </rPr>
      <t>: The spell lasts for two minutes</t>
    </r>
  </si>
  <si>
    <r>
      <t>12 hours +6</t>
    </r>
    <r>
      <rPr>
        <sz val="10"/>
        <rFont val="Arial"/>
        <family val="2"/>
      </rPr>
      <t xml:space="preserve"> - The spell lasts twelve hours</t>
    </r>
  </si>
  <si>
    <r>
      <t>24 hours +8</t>
    </r>
    <r>
      <rPr>
        <sz val="10"/>
        <rFont val="Arial"/>
        <family val="2"/>
      </rPr>
      <t xml:space="preserve"> - The spell lasts twenty four hours</t>
    </r>
  </si>
  <si>
    <r>
      <t>Week +10</t>
    </r>
    <r>
      <rPr>
        <sz val="10"/>
        <rFont val="Arial"/>
        <family val="2"/>
      </rPr>
      <t xml:space="preserve"> - The spell lasts for one week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</si>
  <si>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</t>
    </r>
  </si>
  <si>
    <r>
      <t>NOTE</t>
    </r>
    <r>
      <rPr>
        <sz val="10"/>
        <rFont val="Arial"/>
        <family val="2"/>
      </rPr>
      <t xml:space="preserve">: A ring must actually be drawn by the spellcaster while the spell is being cast. </t>
    </r>
  </si>
  <si>
    <r>
      <t>Trigger +10</t>
    </r>
    <r>
      <rPr>
        <sz val="10"/>
        <rFont val="Arial"/>
        <family val="2"/>
      </rPr>
      <t xml:space="preserve"> - Affects those who interact with the warded target. Triggered spell can guard a passage, ward a portal, trap a chest or box etc</t>
    </r>
  </si>
  <si>
    <r>
      <t>NOTE</t>
    </r>
    <r>
      <rPr>
        <sz val="10"/>
        <rFont val="Arial"/>
        <family val="2"/>
      </rPr>
      <t xml:space="preserve">: You set the conditions of the trigger. </t>
    </r>
  </si>
  <si>
    <r>
      <t>Month +12</t>
    </r>
    <r>
      <rPr>
        <sz val="10"/>
        <rFont val="Arial"/>
        <family val="2"/>
      </rPr>
      <t xml:space="preserve"> - The spell lasts for one month</t>
    </r>
  </si>
  <si>
    <r>
      <t>Year +16</t>
    </r>
    <r>
      <rPr>
        <sz val="10"/>
        <rFont val="Arial"/>
        <family val="2"/>
      </rPr>
      <t xml:space="preserve"> - The spell lasts for one year</t>
    </r>
  </si>
  <si>
    <r>
      <t>Permanent +20</t>
    </r>
    <r>
      <rPr>
        <sz val="10"/>
        <rFont val="Arial"/>
        <family val="2"/>
      </rPr>
      <t xml:space="preserve"> - The spell lasts forever, but remains forever magical. Thus, it could be dispelled at some point in the future</t>
    </r>
  </si>
  <si>
    <t>+0</t>
  </si>
  <si>
    <t>Slow Casting [Sorcery]</t>
  </si>
  <si>
    <t>Benefit: The caster slows down the speed of casting from one standard action to a whole round or longer.</t>
  </si>
  <si>
    <t>Full round: -2 to final DC</t>
  </si>
  <si>
    <t xml:space="preserve">Minute: -6 to final DC </t>
  </si>
  <si>
    <t>Improved Silent and Still Spell [Sorcery]</t>
  </si>
  <si>
    <t xml:space="preserve">Benefit: Your spell modifier to cast spells is now +3 rather than +6 </t>
  </si>
  <si>
    <t>when you attempt to cast a spell without speaking any words (no verbal component) or without using any gestures (no somatic component)</t>
  </si>
  <si>
    <t>Finessed Weapons</t>
  </si>
  <si>
    <t>Nebran (Full)</t>
  </si>
  <si>
    <t>SPEED (squares)</t>
  </si>
  <si>
    <t>Even more SPs</t>
  </si>
  <si>
    <t>plus 25</t>
  </si>
  <si>
    <t>Bardic Music (Inspire Greatness)</t>
  </si>
  <si>
    <t>Bardic Music (Suggestion)</t>
  </si>
  <si>
    <t>Change Air Weapon (Frost, Returning) +d6 dam, 30sec</t>
  </si>
  <si>
    <t>Control the Wind; Severe Wind; Burst; Conc</t>
  </si>
  <si>
    <t>+step/+4DC</t>
  </si>
  <si>
    <t>F</t>
  </si>
  <si>
    <t>Control Air Unnaturally; repel gas; cylinder; 2min; self</t>
  </si>
  <si>
    <t>Featherfall; target, 400m, 2min</t>
  </si>
  <si>
    <t>Minor Air Telekinesis; 25kg, close range, 2 min</t>
  </si>
  <si>
    <t>+50kg/+4DC</t>
  </si>
  <si>
    <t>Control Air Highly Unnaturally, 12hr, 6m3, 400m</t>
  </si>
  <si>
    <t>+3m3/ +4DC</t>
  </si>
  <si>
    <t>Ward against Huge Air Elemental, CR5, self, 12hr</t>
  </si>
  <si>
    <t>Huge = CR5</t>
  </si>
  <si>
    <t>Slow with Air; medium creature, 400m, 30s</t>
  </si>
  <si>
    <t>+1 size/+4DC</t>
  </si>
  <si>
    <t>Summon/Banish Small Air Elemental, 400m, 12hr</t>
  </si>
  <si>
    <t>+1CR/ +4DC</t>
  </si>
  <si>
    <t>Summon/Banish Large Air Elemental,  400m, 12hr</t>
  </si>
  <si>
    <t>Summon/Banish Huge Air Elemental,  12m, 2min</t>
  </si>
  <si>
    <t>Control Air Elemental to CR5, 400m, 2min</t>
  </si>
  <si>
    <t>+2CR/+4DC</t>
  </si>
  <si>
    <t>Fly, self, 12hr</t>
  </si>
  <si>
    <t>+4m Speed/+4DC</t>
  </si>
  <si>
    <t>Ward against Air (prot &lt; DC16, 30pts), self, 12hr</t>
  </si>
  <si>
    <t>+20/+effDC/4DC</t>
  </si>
  <si>
    <t>Bind Medium target with Air, 12m, 2min</t>
  </si>
  <si>
    <t>+size/+4DC</t>
  </si>
  <si>
    <t>+6/+4DC</t>
  </si>
  <si>
    <t>Arrow Strike True (+4 to hit), self, 12hr, upped to +5</t>
  </si>
  <si>
    <t>+1arrow/+8DC</t>
  </si>
  <si>
    <t>Major Air Telekinesis (50kg) +2 to STR check</t>
  </si>
  <si>
    <t>50kg/+4DC,+2STR/+4DC</t>
  </si>
  <si>
    <t>Airwalk, cylinder, 2 minutes</t>
  </si>
  <si>
    <t>Armour with Air (10 Elec DR), burst, 12hr</t>
  </si>
  <si>
    <t>Cyclone, 400m, 2min, +4 to Save</t>
  </si>
  <si>
    <t>see description</t>
  </si>
  <si>
    <t>Control Weather, sight, 2min</t>
  </si>
  <si>
    <t>Create 1m3 of air, 12m away, 12 hours</t>
  </si>
  <si>
    <t>Create thunderclap up to CR2m, inst, burst, 400m</t>
  </si>
  <si>
    <t>+2CR/ +4DC</t>
  </si>
  <si>
    <t>Create light fog (for part concealment) self, burst, 2min</t>
  </si>
  <si>
    <t>Blast of Air - bull rush or +2 to trip, burst, inst, 400m</t>
  </si>
  <si>
    <t>+2 to trip/ +4DC</t>
  </si>
  <si>
    <t>Lightning bolt, 400m, target, inst, 2d6 damage</t>
  </si>
  <si>
    <t>+1d6/ +4DC</t>
  </si>
  <si>
    <t>Sonic Blast, 400m, burst, inst, 2d6 dam, +2 save</t>
  </si>
  <si>
    <t>Create heavy fog (for total concealment) self, burst, 2min</t>
  </si>
  <si>
    <t>Torrent of Wind.  See desc, cone from self, inst</t>
  </si>
  <si>
    <t>Shock Blade, self, 2min</t>
  </si>
  <si>
    <t>+1 size/+8DC</t>
  </si>
  <si>
    <t>Solid Fog; partial cover+partial concealment, self, burst, 2min</t>
  </si>
  <si>
    <t>Create severe rain/snowstorm. Restricts other spellcasters, cone, self, 2min</t>
  </si>
  <si>
    <t>Fire Wall, 6m long, 2d4&lt;4m, 2d6pass, 12m, 2min</t>
  </si>
  <si>
    <t>+6m/+1d6/+4DC</t>
  </si>
  <si>
    <t>Shield of Electricity, 1d6 touch damage, touch, 2min</t>
  </si>
  <si>
    <t>+1d6/+4DC</t>
  </si>
  <si>
    <t>Cloudkill; 12m, 2min, 6m burst</t>
  </si>
  <si>
    <t>Black Storm Cloud - 400m, burst, 2min</t>
  </si>
  <si>
    <t>+6m/ +3DC</t>
  </si>
  <si>
    <t>Destroy 1m3 of air, 12m away, 12 hours</t>
  </si>
  <si>
    <t>Stop minor weather (breeze), burst, self, 2min</t>
  </si>
  <si>
    <t>Destroy 1 aspect of 1m3 air/gas, burst, self, 2min</t>
  </si>
  <si>
    <t>+1m3/+aspect/+4DC</t>
  </si>
  <si>
    <t>Do 2d6 damage to air creatures, 400m, instant</t>
  </si>
  <si>
    <t>Weaken Air Elemental to Crits; CR4, 400m, 30s</t>
  </si>
  <si>
    <t>Destroy 1 aspect supernatural air/gas, burst, self, 2min</t>
  </si>
  <si>
    <t>Stop one part of weather phenomenon, self, burst 6m, 2 min</t>
  </si>
  <si>
    <t>Vampiric Drain Air Creature, 2d6, 400m, instant</t>
  </si>
  <si>
    <t>Destroy air inside creature (REQ), close, conc</t>
  </si>
  <si>
    <t>Stop/ suppress a weather phenomenon.  Self, burst, 12hr</t>
  </si>
  <si>
    <t>Kill Air Creature; CR10, 400m, instant</t>
  </si>
  <si>
    <t>Sense one property of air/gases, self, burst</t>
  </si>
  <si>
    <t>Sense mudane properties of air/gases, 12m, instant</t>
  </si>
  <si>
    <t>Senses unhindered by air/gases, 400m, 2min</t>
  </si>
  <si>
    <t>Learn the magical properties of mostly air / gas, self, conc, cone 6m</t>
  </si>
  <si>
    <t>Detect Air &amp; Gasses, 400m, 2min, burst</t>
  </si>
  <si>
    <t>Whispering Wind, inst, arcane connection, 25 words</t>
  </si>
  <si>
    <t>+25 words/+4DC</t>
  </si>
  <si>
    <t>Predict the weather (a wk), self, inst</t>
  </si>
  <si>
    <t>+1wk/+4DC</t>
  </si>
  <si>
    <t>Read Air creature's surface thoughts, self, cylinder, conc</t>
  </si>
  <si>
    <t>Speak with Air/gasses/Air creatures, self, 2min</t>
  </si>
  <si>
    <t>Read memories of air elemental (1 wk prior), self, cylinder, conc</t>
  </si>
</sst>
</file>

<file path=xl/styles.xml><?xml version="1.0" encoding="utf-8"?>
<styleSheet xmlns="http://schemas.openxmlformats.org/spreadsheetml/2006/main">
  <numFmts count="4">
    <numFmt numFmtId="164" formatCode="\+0;\–0"/>
    <numFmt numFmtId="165" formatCode="0;0;0"/>
    <numFmt numFmtId="166" formatCode="0.0"/>
    <numFmt numFmtId="167" formatCode="0;\–0"/>
  </numFmts>
  <fonts count="3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2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" fillId="0" borderId="31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quotePrefix="1" applyFont="1" applyAlignment="1">
      <alignment horizontal="left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2" xfId="0" quotePrefix="1" applyFont="1" applyFill="1" applyBorder="1"/>
    <xf numFmtId="0" fontId="0" fillId="0" borderId="0" xfId="0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quotePrefix="1"/>
    <xf numFmtId="0" fontId="2" fillId="4" borderId="0" xfId="0" applyFont="1" applyFill="1" applyBorder="1" applyAlignment="1">
      <alignment horizontal="center"/>
    </xf>
    <xf numFmtId="0" fontId="27" fillId="0" borderId="31" xfId="0" applyFont="1" applyBorder="1"/>
    <xf numFmtId="0" fontId="27" fillId="0" borderId="31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31" xfId="0" applyFont="1" applyFill="1" applyBorder="1" applyAlignment="1">
      <alignment horizontal="center"/>
    </xf>
    <xf numFmtId="164" fontId="2" fillId="4" borderId="34" xfId="0" applyNumberFormat="1" applyFont="1" applyFill="1" applyBorder="1" applyAlignment="1">
      <alignment horizontal="center"/>
    </xf>
    <xf numFmtId="0" fontId="2" fillId="4" borderId="35" xfId="0" applyFont="1" applyFill="1" applyBorder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0" fillId="0" borderId="31" xfId="0" applyBorder="1"/>
    <xf numFmtId="0" fontId="0" fillId="0" borderId="31" xfId="0" quotePrefix="1" applyBorder="1"/>
    <xf numFmtId="0" fontId="0" fillId="0" borderId="33" xfId="0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4" borderId="36" xfId="0" applyNumberFormat="1" applyFont="1" applyFill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0" fillId="0" borderId="0" xfId="0" applyFont="1"/>
    <xf numFmtId="0" fontId="2" fillId="4" borderId="36" xfId="0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23" fillId="0" borderId="0" xfId="0" applyFont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38" xfId="0" applyFont="1" applyFill="1" applyBorder="1" applyAlignment="1" applyProtection="1">
      <alignment horizontal="center" vertical="center" shrinkToFit="1"/>
      <protection locked="0" hidden="1"/>
    </xf>
    <xf numFmtId="0" fontId="9" fillId="0" borderId="38" xfId="0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7" fillId="0" borderId="38" xfId="0" applyFont="1" applyFill="1" applyBorder="1" applyAlignment="1" applyProtection="1">
      <alignment horizontal="center" vertical="center"/>
      <protection locked="0" hidden="1"/>
    </xf>
    <xf numFmtId="1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8" xfId="0" applyFont="1" applyFill="1" applyBorder="1" applyAlignment="1" applyProtection="1">
      <alignment horizontal="center" vertical="center"/>
      <protection hidden="1"/>
    </xf>
    <xf numFmtId="164" fontId="7" fillId="0" borderId="38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8" xfId="0" applyNumberFormat="1" applyFont="1" applyFill="1" applyBorder="1" applyAlignment="1" applyProtection="1">
      <alignment horizontal="center" vertical="center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9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8" xfId="0" applyNumberFormat="1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164" fontId="20" fillId="0" borderId="38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38" xfId="0" applyFont="1" applyFill="1" applyBorder="1" applyAlignment="1" applyProtection="1">
      <alignment horizontal="center" vertical="center" shrinkToFit="1"/>
      <protection hidden="1"/>
    </xf>
    <xf numFmtId="164" fontId="14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7" borderId="38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8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38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8" xfId="0" applyNumberFormat="1" applyFont="1" applyFill="1" applyBorder="1" applyAlignment="1" applyProtection="1">
      <alignment horizontal="center" vertical="center"/>
      <protection hidden="1"/>
    </xf>
    <xf numFmtId="0" fontId="20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8" xfId="0" applyFont="1" applyFill="1" applyBorder="1" applyAlignment="1" applyProtection="1">
      <alignment horizontal="center" vertical="center" shrinkToFit="1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165" fontId="18" fillId="0" borderId="38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8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" fillId="0" borderId="31" xfId="0" applyFont="1" applyBorder="1" applyAlignment="1">
      <alignment horizontal="center"/>
    </xf>
    <xf numFmtId="167" fontId="2" fillId="4" borderId="36" xfId="0" applyNumberFormat="1" applyFont="1" applyFill="1" applyBorder="1" applyAlignment="1">
      <alignment horizontal="center"/>
    </xf>
    <xf numFmtId="0" fontId="0" fillId="0" borderId="31" xfId="0" applyFill="1" applyBorder="1"/>
    <xf numFmtId="0" fontId="0" fillId="0" borderId="31" xfId="0" quotePrefix="1" applyFill="1" applyBorder="1"/>
    <xf numFmtId="0" fontId="0" fillId="0" borderId="31" xfId="0" applyFill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56" name="Picture 1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9"/>
  <sheetViews>
    <sheetView tabSelected="1" zoomScale="70" zoomScaleNormal="70" zoomScaleSheetLayoutView="70" workbookViewId="0"/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279</v>
      </c>
      <c r="D1" s="7" t="s">
        <v>1</v>
      </c>
      <c r="E1" s="166" t="s">
        <v>280</v>
      </c>
      <c r="AG1" s="9" t="s">
        <v>222</v>
      </c>
      <c r="AK1" s="7" t="s">
        <v>2</v>
      </c>
      <c r="AL1" s="10">
        <v>5.2</v>
      </c>
    </row>
    <row r="2" spans="1:41" s="19" customFormat="1" ht="51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286</v>
      </c>
      <c r="B3" s="20">
        <f t="shared" ref="B3:B52" si="0">IF(A3="",0,5)</f>
        <v>5</v>
      </c>
      <c r="C3" s="149" t="s">
        <v>233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4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4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4, </v>
      </c>
      <c r="AE3" s="194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4, Climb/Jump* 0, Craft ( Instrument ) 12, Craft ( Cabinet Making ) 7, Craft ( C ) 2, Craft ( D ) 2, Deception 13, Diplomacy 13, Disguise 9, Escape Artist* 3, Forgery 7, Heal 0, Perception 12, Perform 15, Profession ( Musician ) 12, Read Lips 7, Ride 3, Search 10, Sense Motive 0, Sleight of Hand * 8, Stealth* 11, Swim 0, Urban Lore 7, Use Rope 8, Wilderness Lore 0, xForm ( AIR ) 8, xTechnique ( Change) 8, xTechnique ( Control ) 8, xTechnique ( Create ) 8, xTechnique ( Destroy ) 8, xTechnique ( Perceive) 8, </v>
      </c>
      <c r="AF3" s="27"/>
      <c r="AG3" s="1" t="s">
        <v>283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287</v>
      </c>
      <c r="B4" s="20">
        <f t="shared" si="0"/>
        <v>5</v>
      </c>
      <c r="C4" s="148" t="s">
        <v>213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194"/>
      <c r="AF4" s="27"/>
      <c r="AG4" s="1" t="s">
        <v>283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4</v>
      </c>
      <c r="AM4" s="28">
        <f>AK4*5</f>
        <v>20</v>
      </c>
    </row>
    <row r="5" spans="1:41" ht="12.75" customHeight="1">
      <c r="B5" s="20">
        <f t="shared" si="0"/>
        <v>0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2</v>
      </c>
      <c r="I5" s="23" t="s">
        <v>38</v>
      </c>
      <c r="J5" s="24">
        <f t="shared" si="15"/>
        <v>2</v>
      </c>
      <c r="K5" s="25">
        <f t="shared" si="1"/>
        <v>4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Instrument )</v>
      </c>
      <c r="U5" s="25">
        <f t="shared" si="9"/>
        <v>12</v>
      </c>
      <c r="V5" s="26" t="str">
        <f t="shared" si="10"/>
        <v>INT</v>
      </c>
      <c r="W5" s="25">
        <f t="shared" si="11"/>
        <v>2</v>
      </c>
      <c r="X5" s="26">
        <f t="shared" si="12"/>
        <v>10</v>
      </c>
      <c r="Y5" s="26" t="str">
        <f t="shared" si="17"/>
        <v>Craft ( Instrument )</v>
      </c>
      <c r="Z5" s="25">
        <f t="shared" si="18"/>
        <v>12</v>
      </c>
      <c r="AA5" s="26" t="str">
        <f t="shared" si="19"/>
        <v>INT</v>
      </c>
      <c r="AB5" s="25">
        <f t="shared" si="20"/>
        <v>2</v>
      </c>
      <c r="AC5" s="26">
        <f t="shared" si="21"/>
        <v>10</v>
      </c>
      <c r="AD5" s="25" t="str">
        <f t="shared" si="13"/>
        <v xml:space="preserve">Craft ( Instrument ) 12, </v>
      </c>
      <c r="AE5" s="194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B6" s="20">
        <f t="shared" si="0"/>
        <v>0</v>
      </c>
      <c r="C6" s="149" t="s">
        <v>234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Cabinet Making )</v>
      </c>
      <c r="U6" s="25">
        <f t="shared" si="9"/>
        <v>7</v>
      </c>
      <c r="V6" s="26" t="str">
        <f t="shared" si="10"/>
        <v>INT</v>
      </c>
      <c r="W6" s="25">
        <f t="shared" si="11"/>
        <v>2</v>
      </c>
      <c r="X6" s="26">
        <f t="shared" si="12"/>
        <v>5</v>
      </c>
      <c r="Y6" s="26" t="str">
        <f t="shared" si="17"/>
        <v>Craft ( Cabinet Making )</v>
      </c>
      <c r="Z6" s="25">
        <f t="shared" si="18"/>
        <v>7</v>
      </c>
      <c r="AA6" s="26" t="str">
        <f t="shared" si="19"/>
        <v>INT</v>
      </c>
      <c r="AB6" s="25">
        <f t="shared" si="20"/>
        <v>2</v>
      </c>
      <c r="AC6" s="26">
        <f t="shared" si="21"/>
        <v>5</v>
      </c>
      <c r="AD6" s="25" t="str">
        <f t="shared" si="13"/>
        <v xml:space="preserve">Craft ( Cabinet Making ) 7, </v>
      </c>
      <c r="AE6" s="194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B7" s="20">
        <f t="shared" si="0"/>
        <v>0</v>
      </c>
      <c r="C7" s="21" t="s">
        <v>281</v>
      </c>
      <c r="D7" s="22">
        <v>10</v>
      </c>
      <c r="E7" s="20">
        <f t="shared" ref="E7:E48" si="23">IF(G7=1,IF(D7&gt;0,(D7*1)+5,0),D7*1)</f>
        <v>10</v>
      </c>
      <c r="F7" s="23">
        <f t="shared" ref="F7:F47" si="24">D7</f>
        <v>10</v>
      </c>
      <c r="G7" s="23"/>
      <c r="H7" s="23">
        <f>'Character Sheet'!CS45</f>
        <v>0</v>
      </c>
      <c r="I7" s="23" t="s">
        <v>38</v>
      </c>
      <c r="J7" s="24">
        <f t="shared" si="15"/>
        <v>2</v>
      </c>
      <c r="K7" s="25">
        <f t="shared" si="1"/>
        <v>12</v>
      </c>
      <c r="L7" s="26">
        <f t="shared" si="16"/>
        <v>3</v>
      </c>
      <c r="M7" s="26">
        <f t="shared" si="2"/>
        <v>3</v>
      </c>
      <c r="N7" s="26" t="str">
        <f t="shared" si="3"/>
        <v>Craft ( Instrument )</v>
      </c>
      <c r="O7" s="25">
        <f t="shared" si="4"/>
        <v>12</v>
      </c>
      <c r="P7" s="26" t="str">
        <f t="shared" si="5"/>
        <v>INT</v>
      </c>
      <c r="Q7" s="25">
        <f t="shared" si="6"/>
        <v>2</v>
      </c>
      <c r="R7" s="26">
        <f t="shared" si="7"/>
        <v>10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194"/>
      <c r="AF7" s="27"/>
      <c r="AI7" s="20">
        <f t="shared" si="22"/>
        <v>0</v>
      </c>
      <c r="AJ7" s="20">
        <f t="shared" si="14"/>
        <v>0</v>
      </c>
      <c r="AK7" s="4">
        <v>6</v>
      </c>
      <c r="AM7" s="28">
        <f>AK7*5</f>
        <v>30</v>
      </c>
    </row>
    <row r="8" spans="1:41" ht="12.75" customHeight="1">
      <c r="A8" s="3" t="s">
        <v>284</v>
      </c>
      <c r="B8" s="20">
        <f t="shared" si="0"/>
        <v>5</v>
      </c>
      <c r="C8" s="21" t="s">
        <v>306</v>
      </c>
      <c r="D8" s="22">
        <v>5</v>
      </c>
      <c r="E8" s="20">
        <f t="shared" si="23"/>
        <v>5</v>
      </c>
      <c r="F8" s="23">
        <f t="shared" si="24"/>
        <v>5</v>
      </c>
      <c r="G8" s="23"/>
      <c r="H8" s="23">
        <f>'Character Sheet'!CS47</f>
        <v>0</v>
      </c>
      <c r="I8" s="23" t="s">
        <v>38</v>
      </c>
      <c r="J8" s="24">
        <f t="shared" si="15"/>
        <v>2</v>
      </c>
      <c r="K8" s="25">
        <f t="shared" si="1"/>
        <v>7</v>
      </c>
      <c r="L8" s="26">
        <f t="shared" si="16"/>
        <v>4</v>
      </c>
      <c r="M8" s="26">
        <f t="shared" si="2"/>
        <v>4</v>
      </c>
      <c r="N8" s="26" t="str">
        <f t="shared" si="3"/>
        <v>Craft ( Cabinet Making )</v>
      </c>
      <c r="O8" s="25">
        <f t="shared" si="4"/>
        <v>7</v>
      </c>
      <c r="P8" s="26" t="str">
        <f t="shared" si="5"/>
        <v>INT</v>
      </c>
      <c r="Q8" s="25">
        <f t="shared" si="6"/>
        <v>2</v>
      </c>
      <c r="R8" s="26">
        <f t="shared" si="7"/>
        <v>5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194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284</v>
      </c>
      <c r="B9" s="20">
        <f>IF(A9="",0,5)</f>
        <v>5</v>
      </c>
      <c r="C9" s="21" t="s">
        <v>41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13</v>
      </c>
      <c r="V9" s="26" t="str">
        <f t="shared" si="10"/>
        <v>CHA</v>
      </c>
      <c r="W9" s="25">
        <f t="shared" si="11"/>
        <v>3</v>
      </c>
      <c r="X9" s="26">
        <f t="shared" si="12"/>
        <v>10</v>
      </c>
      <c r="Y9" s="26" t="str">
        <f t="shared" si="17"/>
        <v>Deception</v>
      </c>
      <c r="Z9" s="25">
        <f t="shared" si="18"/>
        <v>13</v>
      </c>
      <c r="AA9" s="26" t="str">
        <f t="shared" si="19"/>
        <v>CHA</v>
      </c>
      <c r="AB9" s="25">
        <f t="shared" si="20"/>
        <v>3</v>
      </c>
      <c r="AC9" s="26">
        <f t="shared" si="21"/>
        <v>10</v>
      </c>
      <c r="AD9" s="25" t="str">
        <f t="shared" si="13"/>
        <v xml:space="preserve">Deception 13, </v>
      </c>
      <c r="AE9" s="194"/>
      <c r="AF9" s="27"/>
      <c r="AI9" s="20">
        <f t="shared" si="22"/>
        <v>0</v>
      </c>
      <c r="AJ9" s="20">
        <f t="shared" si="14"/>
        <v>0</v>
      </c>
      <c r="AK9" s="10" t="s">
        <v>43</v>
      </c>
      <c r="AM9" s="28"/>
    </row>
    <row r="10" spans="1:41" ht="12.75" customHeight="1">
      <c r="A10" s="1" t="s">
        <v>285</v>
      </c>
      <c r="B10" s="20">
        <f t="shared" si="0"/>
        <v>5</v>
      </c>
      <c r="C10" s="21" t="s">
        <v>42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13</v>
      </c>
      <c r="V10" s="26" t="str">
        <f t="shared" si="10"/>
        <v>CHA</v>
      </c>
      <c r="W10" s="25">
        <f t="shared" si="11"/>
        <v>3</v>
      </c>
      <c r="X10" s="26">
        <f t="shared" si="12"/>
        <v>10</v>
      </c>
      <c r="Y10" s="26" t="str">
        <f t="shared" si="17"/>
        <v>Diplomacy</v>
      </c>
      <c r="Z10" s="25">
        <f t="shared" si="18"/>
        <v>13</v>
      </c>
      <c r="AA10" s="26" t="str">
        <f t="shared" si="19"/>
        <v>CHA</v>
      </c>
      <c r="AB10" s="25">
        <f t="shared" si="20"/>
        <v>3</v>
      </c>
      <c r="AC10" s="26">
        <f t="shared" si="21"/>
        <v>10</v>
      </c>
      <c r="AD10" s="25" t="str">
        <f t="shared" si="13"/>
        <v xml:space="preserve">Diplomacy 13, </v>
      </c>
      <c r="AE10" s="194"/>
      <c r="AF10" s="27"/>
      <c r="AI10" s="20">
        <f t="shared" si="22"/>
        <v>0</v>
      </c>
      <c r="AJ10" s="20">
        <f t="shared" si="14"/>
        <v>0</v>
      </c>
      <c r="AK10" s="4">
        <v>6</v>
      </c>
      <c r="AM10" s="28">
        <f>AK10*5</f>
        <v>30</v>
      </c>
    </row>
    <row r="11" spans="1:41" ht="12.75" customHeight="1">
      <c r="A11" s="1" t="s">
        <v>297</v>
      </c>
      <c r="B11" s="20">
        <f t="shared" si="0"/>
        <v>5</v>
      </c>
      <c r="C11" s="1" t="s">
        <v>44</v>
      </c>
      <c r="D11" s="22">
        <v>10</v>
      </c>
      <c r="E11" s="20">
        <f t="shared" si="23"/>
        <v>10</v>
      </c>
      <c r="F11" s="23">
        <f t="shared" si="24"/>
        <v>10</v>
      </c>
      <c r="G11" s="23"/>
      <c r="H11" s="23">
        <f>'Character Sheet'!CS49</f>
        <v>0</v>
      </c>
      <c r="I11" s="23" t="s">
        <v>45</v>
      </c>
      <c r="J11" s="24">
        <f t="shared" si="15"/>
        <v>3</v>
      </c>
      <c r="K11" s="25">
        <f t="shared" si="1"/>
        <v>13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13</v>
      </c>
      <c r="P11" s="26" t="str">
        <f t="shared" si="5"/>
        <v>CHA</v>
      </c>
      <c r="Q11" s="25">
        <f t="shared" si="6"/>
        <v>3</v>
      </c>
      <c r="R11" s="26">
        <f t="shared" si="7"/>
        <v>10</v>
      </c>
      <c r="S11" s="26">
        <v>9</v>
      </c>
      <c r="T11" s="26" t="str">
        <f t="shared" si="8"/>
        <v>Disguise</v>
      </c>
      <c r="U11" s="25">
        <f t="shared" si="9"/>
        <v>9</v>
      </c>
      <c r="V11" s="26" t="str">
        <f t="shared" si="10"/>
        <v>CHA</v>
      </c>
      <c r="W11" s="25">
        <f t="shared" si="11"/>
        <v>3</v>
      </c>
      <c r="X11" s="26">
        <f t="shared" si="12"/>
        <v>6</v>
      </c>
      <c r="Y11" s="26" t="str">
        <f t="shared" si="17"/>
        <v>Disguise</v>
      </c>
      <c r="Z11" s="25">
        <f t="shared" si="18"/>
        <v>9</v>
      </c>
      <c r="AA11" s="26" t="str">
        <f t="shared" si="19"/>
        <v>CHA</v>
      </c>
      <c r="AB11" s="25">
        <f t="shared" si="20"/>
        <v>3</v>
      </c>
      <c r="AC11" s="26">
        <f t="shared" si="21"/>
        <v>6</v>
      </c>
      <c r="AD11" s="25" t="str">
        <f t="shared" si="13"/>
        <v xml:space="preserve">Disguise 9, </v>
      </c>
      <c r="AE11" s="194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A12" s="1" t="s">
        <v>301</v>
      </c>
      <c r="B12" s="20">
        <f t="shared" si="0"/>
        <v>5</v>
      </c>
      <c r="C12" s="150" t="s">
        <v>47</v>
      </c>
      <c r="D12" s="4">
        <v>10</v>
      </c>
      <c r="E12" s="20">
        <f t="shared" si="23"/>
        <v>10</v>
      </c>
      <c r="F12" s="23">
        <f t="shared" si="24"/>
        <v>10</v>
      </c>
      <c r="G12" s="23"/>
      <c r="H12" s="23">
        <f>'Character Sheet'!CS75</f>
        <v>0</v>
      </c>
      <c r="I12" s="23" t="s">
        <v>45</v>
      </c>
      <c r="J12" s="24">
        <f t="shared" si="15"/>
        <v>3</v>
      </c>
      <c r="K12" s="25">
        <f t="shared" si="1"/>
        <v>13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13</v>
      </c>
      <c r="P12" s="26" t="str">
        <f t="shared" si="5"/>
        <v>CHA</v>
      </c>
      <c r="Q12" s="25">
        <f t="shared" si="6"/>
        <v>3</v>
      </c>
      <c r="R12" s="26">
        <f t="shared" si="7"/>
        <v>10</v>
      </c>
      <c r="S12" s="26">
        <v>10</v>
      </c>
      <c r="T12" s="26" t="str">
        <f t="shared" si="8"/>
        <v>Escape Artist*</v>
      </c>
      <c r="U12" s="25">
        <f t="shared" si="9"/>
        <v>3</v>
      </c>
      <c r="V12" s="26" t="str">
        <f t="shared" si="10"/>
        <v>DEX</v>
      </c>
      <c r="W12" s="25">
        <f t="shared" si="11"/>
        <v>3</v>
      </c>
      <c r="X12" s="26">
        <f t="shared" si="12"/>
        <v>0</v>
      </c>
      <c r="Y12" s="26" t="str">
        <f t="shared" si="17"/>
        <v>Escape Artist*</v>
      </c>
      <c r="Z12" s="25">
        <f t="shared" si="18"/>
        <v>3</v>
      </c>
      <c r="AA12" s="26" t="str">
        <f t="shared" si="19"/>
        <v>DEX</v>
      </c>
      <c r="AB12" s="25">
        <f t="shared" si="20"/>
        <v>3</v>
      </c>
      <c r="AC12" s="26">
        <f t="shared" si="21"/>
        <v>0</v>
      </c>
      <c r="AD12" s="25" t="str">
        <f t="shared" si="13"/>
        <v xml:space="preserve">Escape Artist* 3, </v>
      </c>
      <c r="AE12" s="194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50" t="s">
        <v>218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7</v>
      </c>
      <c r="V13" s="26" t="str">
        <f t="shared" si="10"/>
        <v>INT</v>
      </c>
      <c r="W13" s="25">
        <f t="shared" si="11"/>
        <v>2</v>
      </c>
      <c r="X13" s="26">
        <f t="shared" si="12"/>
        <v>5</v>
      </c>
      <c r="Y13" s="26" t="str">
        <f t="shared" si="17"/>
        <v>Forgery</v>
      </c>
      <c r="Z13" s="25">
        <f t="shared" si="18"/>
        <v>7</v>
      </c>
      <c r="AA13" s="26" t="str">
        <f t="shared" si="19"/>
        <v>INT</v>
      </c>
      <c r="AB13" s="25">
        <f t="shared" si="20"/>
        <v>2</v>
      </c>
      <c r="AC13" s="26">
        <f t="shared" si="21"/>
        <v>5</v>
      </c>
      <c r="AD13" s="25" t="str">
        <f t="shared" si="13"/>
        <v xml:space="preserve">Forgery 7, </v>
      </c>
      <c r="AE13" s="194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48</v>
      </c>
      <c r="D14" s="22">
        <v>6</v>
      </c>
      <c r="E14" s="20">
        <f t="shared" si="23"/>
        <v>6</v>
      </c>
      <c r="F14" s="23">
        <f t="shared" si="24"/>
        <v>6</v>
      </c>
      <c r="G14" s="23"/>
      <c r="H14" s="23">
        <f>'Character Sheet'!CS57</f>
        <v>0</v>
      </c>
      <c r="I14" s="23" t="s">
        <v>45</v>
      </c>
      <c r="J14" s="24">
        <f t="shared" si="15"/>
        <v>3</v>
      </c>
      <c r="K14" s="25">
        <f t="shared" si="1"/>
        <v>9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9</v>
      </c>
      <c r="P14" s="26" t="str">
        <f t="shared" si="5"/>
        <v>CHA</v>
      </c>
      <c r="Q14" s="25">
        <f t="shared" si="6"/>
        <v>3</v>
      </c>
      <c r="R14" s="26">
        <f t="shared" si="7"/>
        <v>6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49" t="s">
        <v>235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3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3</v>
      </c>
      <c r="P15" s="26" t="str">
        <f t="shared" si="5"/>
        <v>DEX</v>
      </c>
      <c r="Q15" s="25">
        <f t="shared" si="6"/>
        <v>3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12</v>
      </c>
      <c r="V15" s="26" t="str">
        <f t="shared" si="10"/>
        <v>WIS</v>
      </c>
      <c r="W15" s="25">
        <f t="shared" si="11"/>
        <v>0</v>
      </c>
      <c r="X15" s="26">
        <f t="shared" si="12"/>
        <v>12</v>
      </c>
      <c r="Y15" s="26" t="str">
        <f t="shared" si="17"/>
        <v>Perception</v>
      </c>
      <c r="Z15" s="25">
        <f t="shared" si="18"/>
        <v>12</v>
      </c>
      <c r="AA15" s="26" t="str">
        <f t="shared" si="19"/>
        <v>WIS</v>
      </c>
      <c r="AB15" s="25">
        <f t="shared" si="20"/>
        <v>0</v>
      </c>
      <c r="AC15" s="26">
        <f t="shared" si="21"/>
        <v>12</v>
      </c>
      <c r="AD15" s="25" t="str">
        <f t="shared" si="13"/>
        <v xml:space="preserve">Perception 12,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A16" s="1" t="s">
        <v>299</v>
      </c>
      <c r="B16" s="20">
        <f>IF(A16="",0,5)</f>
        <v>5</v>
      </c>
      <c r="C16" s="21" t="s">
        <v>49</v>
      </c>
      <c r="D16" s="4">
        <v>5</v>
      </c>
      <c r="E16" s="20">
        <f t="shared" si="23"/>
        <v>5</v>
      </c>
      <c r="F16" s="23">
        <f t="shared" si="24"/>
        <v>5</v>
      </c>
      <c r="G16" s="23"/>
      <c r="H16" s="23">
        <f>'Character Sheet'!CS71</f>
        <v>0</v>
      </c>
      <c r="I16" s="23" t="s">
        <v>38</v>
      </c>
      <c r="J16" s="24">
        <f t="shared" si="15"/>
        <v>2</v>
      </c>
      <c r="K16" s="25">
        <f t="shared" si="1"/>
        <v>7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7</v>
      </c>
      <c r="P16" s="26" t="str">
        <f t="shared" si="5"/>
        <v>INT</v>
      </c>
      <c r="Q16" s="25">
        <f t="shared" si="6"/>
        <v>2</v>
      </c>
      <c r="R16" s="26">
        <f t="shared" si="7"/>
        <v>5</v>
      </c>
      <c r="S16" s="26">
        <v>14</v>
      </c>
      <c r="T16" s="26" t="str">
        <f t="shared" si="8"/>
        <v>Perform</v>
      </c>
      <c r="U16" s="25">
        <f t="shared" si="9"/>
        <v>15</v>
      </c>
      <c r="V16" s="26" t="str">
        <f t="shared" si="10"/>
        <v>CHA</v>
      </c>
      <c r="W16" s="25">
        <f t="shared" si="11"/>
        <v>3</v>
      </c>
      <c r="X16" s="26">
        <f t="shared" si="12"/>
        <v>12</v>
      </c>
      <c r="Y16" s="26" t="str">
        <f t="shared" si="17"/>
        <v>Perform</v>
      </c>
      <c r="Z16" s="25">
        <f t="shared" si="18"/>
        <v>15</v>
      </c>
      <c r="AA16" s="26" t="str">
        <f t="shared" si="19"/>
        <v>CHA</v>
      </c>
      <c r="AB16" s="25">
        <f t="shared" si="20"/>
        <v>3</v>
      </c>
      <c r="AC16" s="26">
        <f t="shared" si="21"/>
        <v>12</v>
      </c>
      <c r="AD16" s="25" t="str">
        <f t="shared" si="13"/>
        <v xml:space="preserve">Perform 15, </v>
      </c>
      <c r="AE16" s="31"/>
      <c r="AI16" s="20">
        <f t="shared" si="22"/>
        <v>0</v>
      </c>
      <c r="AJ16" s="20">
        <f>IF(AG16="",0,5)</f>
        <v>0</v>
      </c>
      <c r="AK16" s="32" t="s">
        <v>51</v>
      </c>
      <c r="AL16" s="10" t="s">
        <v>52</v>
      </c>
      <c r="AM16" s="33" t="s">
        <v>53</v>
      </c>
      <c r="AN16" t="s">
        <v>54</v>
      </c>
      <c r="AO16" t="s">
        <v>55</v>
      </c>
    </row>
    <row r="17" spans="1:44" ht="12.75" customHeight="1">
      <c r="A17" s="1" t="s">
        <v>300</v>
      </c>
      <c r="B17" s="20">
        <f t="shared" si="0"/>
        <v>5</v>
      </c>
      <c r="C17" s="21" t="s">
        <v>50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45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Profession ( Musician )</v>
      </c>
      <c r="U17" s="25">
        <f t="shared" si="9"/>
        <v>12</v>
      </c>
      <c r="V17" s="26" t="str">
        <f t="shared" si="10"/>
        <v>WIS</v>
      </c>
      <c r="W17" s="25">
        <f t="shared" si="11"/>
        <v>0</v>
      </c>
      <c r="X17" s="26">
        <f t="shared" si="12"/>
        <v>12</v>
      </c>
      <c r="Y17" s="26" t="str">
        <f t="shared" si="17"/>
        <v>Profession ( Musician )</v>
      </c>
      <c r="Z17" s="25">
        <f t="shared" si="18"/>
        <v>12</v>
      </c>
      <c r="AA17" s="26" t="str">
        <f t="shared" si="19"/>
        <v>WIS</v>
      </c>
      <c r="AB17" s="25">
        <f t="shared" si="20"/>
        <v>0</v>
      </c>
      <c r="AC17" s="26">
        <f t="shared" si="21"/>
        <v>12</v>
      </c>
      <c r="AD17" s="25" t="str">
        <f t="shared" si="13"/>
        <v xml:space="preserve">Profession ( Musician ) 12,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214</v>
      </c>
      <c r="AR17" t="s">
        <v>215</v>
      </c>
    </row>
    <row r="18" spans="1:44" ht="12.75" customHeight="1">
      <c r="A18" s="1" t="s">
        <v>303</v>
      </c>
      <c r="B18" s="20">
        <f t="shared" si="0"/>
        <v>5</v>
      </c>
      <c r="C18" s="3" t="s">
        <v>219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Read Lips</v>
      </c>
      <c r="U18" s="25">
        <f t="shared" si="9"/>
        <v>7</v>
      </c>
      <c r="V18" s="26" t="str">
        <f t="shared" si="10"/>
        <v>INT</v>
      </c>
      <c r="W18" s="25">
        <f t="shared" si="11"/>
        <v>2</v>
      </c>
      <c r="X18" s="26">
        <f t="shared" si="12"/>
        <v>5</v>
      </c>
      <c r="Y18" s="26" t="str">
        <f t="shared" si="17"/>
        <v>Read Lips</v>
      </c>
      <c r="Z18" s="25">
        <f t="shared" si="18"/>
        <v>7</v>
      </c>
      <c r="AA18" s="26" t="str">
        <f t="shared" si="19"/>
        <v>INT</v>
      </c>
      <c r="AB18" s="25">
        <f t="shared" si="20"/>
        <v>2</v>
      </c>
      <c r="AC18" s="26">
        <f t="shared" si="21"/>
        <v>5</v>
      </c>
      <c r="AD18" s="25" t="str">
        <f t="shared" si="13"/>
        <v xml:space="preserve">Read Lips 7,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216</v>
      </c>
      <c r="AR18" t="s">
        <v>226</v>
      </c>
    </row>
    <row r="19" spans="1:44" ht="12.75" customHeight="1">
      <c r="A19" s="1" t="s">
        <v>302</v>
      </c>
      <c r="B19" s="20">
        <f t="shared" si="0"/>
        <v>5</v>
      </c>
      <c r="C19" s="1" t="s">
        <v>56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2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W )</v>
      </c>
      <c r="O19" s="25">
        <f t="shared" si="4"/>
        <v>0</v>
      </c>
      <c r="P19" s="26" t="str">
        <f t="shared" si="5"/>
        <v>INT</v>
      </c>
      <c r="Q19" s="25">
        <f t="shared" si="6"/>
        <v>2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3</v>
      </c>
      <c r="V19" s="26" t="str">
        <f t="shared" si="10"/>
        <v>DEX</v>
      </c>
      <c r="W19" s="25">
        <f t="shared" si="11"/>
        <v>3</v>
      </c>
      <c r="X19" s="26">
        <f t="shared" si="12"/>
        <v>0</v>
      </c>
      <c r="Y19" s="26" t="str">
        <f t="shared" si="17"/>
        <v>Ride</v>
      </c>
      <c r="Z19" s="25">
        <f t="shared" si="18"/>
        <v>3</v>
      </c>
      <c r="AA19" s="26" t="str">
        <f t="shared" si="19"/>
        <v>DEX</v>
      </c>
      <c r="AB19" s="25">
        <f t="shared" si="20"/>
        <v>3</v>
      </c>
      <c r="AC19" s="26">
        <f t="shared" si="21"/>
        <v>0</v>
      </c>
      <c r="AD19" s="25" t="str">
        <f t="shared" si="13"/>
        <v xml:space="preserve">Ride 3, </v>
      </c>
      <c r="AE19" s="31"/>
      <c r="AF19" s="27">
        <v>2</v>
      </c>
      <c r="AG19" s="30"/>
      <c r="AH19" s="4">
        <v>25</v>
      </c>
      <c r="AI19" s="20"/>
      <c r="AJ19" s="20"/>
      <c r="AK19" s="34" t="s">
        <v>46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47</v>
      </c>
      <c r="AR19" s="150" t="s">
        <v>225</v>
      </c>
    </row>
    <row r="20" spans="1:44" ht="12.75" customHeight="1">
      <c r="A20" s="1" t="s">
        <v>304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2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2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10</v>
      </c>
      <c r="V20" s="26" t="str">
        <f t="shared" si="10"/>
        <v>INT</v>
      </c>
      <c r="W20" s="25">
        <f t="shared" si="11"/>
        <v>2</v>
      </c>
      <c r="X20" s="26">
        <f t="shared" si="12"/>
        <v>8</v>
      </c>
      <c r="Y20" s="26" t="str">
        <f t="shared" si="17"/>
        <v>Search</v>
      </c>
      <c r="Z20" s="25">
        <f t="shared" si="18"/>
        <v>10</v>
      </c>
      <c r="AA20" s="26" t="str">
        <f t="shared" si="19"/>
        <v>INT</v>
      </c>
      <c r="AB20" s="25">
        <f t="shared" si="20"/>
        <v>2</v>
      </c>
      <c r="AC20" s="26">
        <f t="shared" si="21"/>
        <v>8</v>
      </c>
      <c r="AD20" s="25" t="str">
        <f t="shared" si="13"/>
        <v xml:space="preserve">Search 10, </v>
      </c>
      <c r="AE20" s="31"/>
      <c r="AF20" s="27">
        <v>3</v>
      </c>
      <c r="AG20" s="30"/>
      <c r="AH20" s="4">
        <v>50</v>
      </c>
      <c r="AI20" s="20"/>
      <c r="AJ20" s="20"/>
      <c r="AK20" s="34" t="s">
        <v>38</v>
      </c>
      <c r="AL20" s="4">
        <v>14</v>
      </c>
      <c r="AM20" s="28">
        <f>INT((INT-10)/2)</f>
        <v>2</v>
      </c>
      <c r="AN20" s="38">
        <v>4</v>
      </c>
      <c r="AO20" s="39">
        <v>-4</v>
      </c>
      <c r="AP20" s="37">
        <f t="shared" si="25"/>
        <v>6</v>
      </c>
      <c r="AQ20" s="150" t="s">
        <v>218</v>
      </c>
      <c r="AR20" s="150" t="s">
        <v>227</v>
      </c>
    </row>
    <row r="21" spans="1:44" ht="12.75" customHeight="1">
      <c r="A21" s="1" t="s">
        <v>305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2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2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0</v>
      </c>
      <c r="V21" s="26" t="str">
        <f t="shared" si="10"/>
        <v>WIS</v>
      </c>
      <c r="W21" s="25">
        <f t="shared" si="11"/>
        <v>0</v>
      </c>
      <c r="X21" s="26">
        <f t="shared" si="12"/>
        <v>0</v>
      </c>
      <c r="Y21" s="26" t="str">
        <f t="shared" si="17"/>
        <v>Sense Motive</v>
      </c>
      <c r="Z21" s="25">
        <f t="shared" si="18"/>
        <v>0</v>
      </c>
      <c r="AA21" s="26" t="str">
        <f t="shared" si="19"/>
        <v>WIS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Sense Motive 0, </v>
      </c>
      <c r="AE21" s="31"/>
      <c r="AF21" s="27">
        <v>4</v>
      </c>
      <c r="AG21" s="30"/>
      <c r="AH21" s="4">
        <v>25</v>
      </c>
      <c r="AI21" s="20"/>
      <c r="AJ21" s="20"/>
      <c r="AK21" s="34" t="s">
        <v>64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217</v>
      </c>
      <c r="AR21" s="150" t="s">
        <v>228</v>
      </c>
    </row>
    <row r="22" spans="1:44" ht="12.75" customHeight="1">
      <c r="B22" s="20">
        <f t="shared" si="0"/>
        <v>0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2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2</v>
      </c>
      <c r="R22" s="26">
        <f t="shared" si="7"/>
        <v>0</v>
      </c>
      <c r="S22" s="26">
        <v>20</v>
      </c>
      <c r="T22" s="26" t="str">
        <f t="shared" si="8"/>
        <v>Sleight of Hand *</v>
      </c>
      <c r="U22" s="25">
        <f t="shared" si="9"/>
        <v>8</v>
      </c>
      <c r="V22" s="26" t="str">
        <f t="shared" si="10"/>
        <v>DEX</v>
      </c>
      <c r="W22" s="25">
        <f t="shared" si="11"/>
        <v>3</v>
      </c>
      <c r="X22" s="26">
        <f t="shared" si="12"/>
        <v>5</v>
      </c>
      <c r="Y22" s="26" t="str">
        <f t="shared" si="17"/>
        <v>Sleight of Hand *</v>
      </c>
      <c r="Z22" s="25">
        <f t="shared" si="18"/>
        <v>8</v>
      </c>
      <c r="AA22" s="26" t="str">
        <f t="shared" si="19"/>
        <v>DEX</v>
      </c>
      <c r="AB22" s="25">
        <f t="shared" si="20"/>
        <v>3</v>
      </c>
      <c r="AC22" s="26">
        <f t="shared" si="21"/>
        <v>5</v>
      </c>
      <c r="AD22" s="25" t="str">
        <f t="shared" si="13"/>
        <v xml:space="preserve">Sleight of Hand * 8, </v>
      </c>
      <c r="AE22" s="31"/>
      <c r="AF22" s="27">
        <v>5</v>
      </c>
      <c r="AG22" s="30"/>
      <c r="AH22" s="4">
        <v>10</v>
      </c>
      <c r="AI22" s="20"/>
      <c r="AJ22" s="20"/>
      <c r="AK22" s="34" t="s">
        <v>45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63</v>
      </c>
      <c r="AR22" t="s">
        <v>229</v>
      </c>
    </row>
    <row r="23" spans="1:44" ht="12.75" customHeight="1">
      <c r="A23" s="3" t="s">
        <v>310</v>
      </c>
      <c r="B23" s="20">
        <f t="shared" si="0"/>
        <v>5</v>
      </c>
      <c r="C23" s="1" t="s">
        <v>63</v>
      </c>
      <c r="D23" s="4">
        <v>12</v>
      </c>
      <c r="E23" s="20">
        <f t="shared" si="23"/>
        <v>12</v>
      </c>
      <c r="F23" s="23">
        <f t="shared" si="24"/>
        <v>12</v>
      </c>
      <c r="G23" s="23"/>
      <c r="H23" s="23">
        <f>'Character Sheet'!CS81</f>
        <v>0</v>
      </c>
      <c r="I23" s="23" t="s">
        <v>64</v>
      </c>
      <c r="J23" s="24">
        <f t="shared" si="26"/>
        <v>0</v>
      </c>
      <c r="K23" s="25">
        <f t="shared" si="1"/>
        <v>12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12</v>
      </c>
      <c r="P23" s="26" t="str">
        <f t="shared" si="5"/>
        <v>WIS</v>
      </c>
      <c r="Q23" s="25">
        <f t="shared" si="6"/>
        <v>0</v>
      </c>
      <c r="R23" s="26">
        <f t="shared" si="7"/>
        <v>12</v>
      </c>
      <c r="S23" s="26">
        <v>21</v>
      </c>
      <c r="T23" s="26" t="str">
        <f t="shared" si="8"/>
        <v>Stealth*</v>
      </c>
      <c r="U23" s="25">
        <f t="shared" si="9"/>
        <v>11</v>
      </c>
      <c r="V23" s="26" t="str">
        <f t="shared" si="10"/>
        <v>DEX</v>
      </c>
      <c r="W23" s="25">
        <f t="shared" si="11"/>
        <v>3</v>
      </c>
      <c r="X23" s="26">
        <f t="shared" si="12"/>
        <v>8</v>
      </c>
      <c r="Y23" s="26" t="str">
        <f t="shared" si="17"/>
        <v>Stealth*</v>
      </c>
      <c r="Z23" s="25">
        <f t="shared" si="18"/>
        <v>11</v>
      </c>
      <c r="AA23" s="26" t="str">
        <f t="shared" si="19"/>
        <v>DEX</v>
      </c>
      <c r="AB23" s="25">
        <f t="shared" si="20"/>
        <v>3</v>
      </c>
      <c r="AC23" s="26">
        <f t="shared" si="21"/>
        <v>8</v>
      </c>
      <c r="AD23" s="25" t="str">
        <f t="shared" si="13"/>
        <v xml:space="preserve">Stealth* 11, </v>
      </c>
      <c r="AE23" s="31"/>
      <c r="AF23" s="27">
        <v>6</v>
      </c>
      <c r="AG23" s="170" t="s">
        <v>307</v>
      </c>
      <c r="AH23" s="4">
        <v>120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230</v>
      </c>
    </row>
    <row r="24" spans="1:44" ht="12.75" customHeight="1">
      <c r="B24" s="20">
        <f t="shared" si="0"/>
        <v>0</v>
      </c>
      <c r="C24" s="151" t="s">
        <v>220</v>
      </c>
      <c r="D24" s="4">
        <v>12</v>
      </c>
      <c r="E24" s="20">
        <f t="shared" si="23"/>
        <v>12</v>
      </c>
      <c r="F24" s="23">
        <f t="shared" si="24"/>
        <v>12</v>
      </c>
      <c r="G24" s="23"/>
      <c r="H24" s="23">
        <f>'Character Sheet'!CS83</f>
        <v>0</v>
      </c>
      <c r="I24" s="23" t="s">
        <v>45</v>
      </c>
      <c r="J24" s="24">
        <f t="shared" si="26"/>
        <v>3</v>
      </c>
      <c r="K24" s="25">
        <f t="shared" si="1"/>
        <v>15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15</v>
      </c>
      <c r="P24" s="26" t="str">
        <f t="shared" si="5"/>
        <v>CHA</v>
      </c>
      <c r="Q24" s="25">
        <f t="shared" si="6"/>
        <v>3</v>
      </c>
      <c r="R24" s="26">
        <f t="shared" si="7"/>
        <v>12</v>
      </c>
      <c r="S24" s="26">
        <v>22</v>
      </c>
      <c r="T24" s="26" t="str">
        <f t="shared" si="8"/>
        <v>Swim</v>
      </c>
      <c r="U24" s="25">
        <f t="shared" si="9"/>
        <v>0</v>
      </c>
      <c r="V24" s="26" t="str">
        <f t="shared" si="10"/>
        <v>STR</v>
      </c>
      <c r="W24" s="25">
        <f t="shared" si="11"/>
        <v>0</v>
      </c>
      <c r="X24" s="26">
        <f t="shared" si="12"/>
        <v>0</v>
      </c>
      <c r="Y24" s="26" t="str">
        <f t="shared" si="17"/>
        <v>Swim</v>
      </c>
      <c r="Z24" s="25">
        <f t="shared" si="18"/>
        <v>0</v>
      </c>
      <c r="AA24" s="26" t="str">
        <f t="shared" si="19"/>
        <v>STR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Swim 0, </v>
      </c>
      <c r="AE24" s="31"/>
      <c r="AF24" s="27">
        <v>7</v>
      </c>
      <c r="AG24" s="170" t="s">
        <v>372</v>
      </c>
      <c r="AH24" s="4">
        <v>100</v>
      </c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231</v>
      </c>
    </row>
    <row r="25" spans="1:44" ht="12.75" customHeight="1">
      <c r="A25" s="3" t="s">
        <v>303</v>
      </c>
      <c r="B25" s="20">
        <f>IF(A25="",0,5)</f>
        <v>5</v>
      </c>
      <c r="C25" s="1" t="s">
        <v>282</v>
      </c>
      <c r="D25" s="4">
        <v>12</v>
      </c>
      <c r="E25" s="20">
        <f t="shared" si="23"/>
        <v>17</v>
      </c>
      <c r="F25" s="23">
        <f t="shared" si="24"/>
        <v>12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0</v>
      </c>
      <c r="K25" s="25">
        <f t="shared" si="1"/>
        <v>12</v>
      </c>
      <c r="L25" s="26">
        <f t="shared" si="16"/>
        <v>15</v>
      </c>
      <c r="M25" s="26">
        <f t="shared" si="2"/>
        <v>15</v>
      </c>
      <c r="N25" s="26" t="str">
        <f t="shared" si="3"/>
        <v>Profession ( Musician )</v>
      </c>
      <c r="O25" s="25">
        <f t="shared" si="4"/>
        <v>12</v>
      </c>
      <c r="P25" s="26" t="str">
        <f t="shared" si="5"/>
        <v>WIS</v>
      </c>
      <c r="Q25" s="25">
        <f t="shared" si="6"/>
        <v>0</v>
      </c>
      <c r="R25" s="26">
        <f t="shared" si="7"/>
        <v>12</v>
      </c>
      <c r="S25" s="26">
        <v>23</v>
      </c>
      <c r="T25" s="26" t="str">
        <f t="shared" si="8"/>
        <v>Urban Lore</v>
      </c>
      <c r="U25" s="25">
        <f t="shared" si="9"/>
        <v>7</v>
      </c>
      <c r="V25" s="26" t="str">
        <f t="shared" si="10"/>
        <v>INT</v>
      </c>
      <c r="W25" s="25">
        <f t="shared" si="11"/>
        <v>2</v>
      </c>
      <c r="X25" s="26">
        <f t="shared" si="12"/>
        <v>5</v>
      </c>
      <c r="Y25" s="26" t="str">
        <f t="shared" si="17"/>
        <v>Urban Lore</v>
      </c>
      <c r="Z25" s="25">
        <f t="shared" si="18"/>
        <v>7</v>
      </c>
      <c r="AA25" s="26" t="str">
        <f t="shared" si="19"/>
        <v>INT</v>
      </c>
      <c r="AB25" s="25">
        <f t="shared" si="20"/>
        <v>2</v>
      </c>
      <c r="AC25" s="26">
        <f t="shared" si="21"/>
        <v>5</v>
      </c>
      <c r="AD25" s="25" t="str">
        <f t="shared" si="13"/>
        <v xml:space="preserve">Urban Lore 7, </v>
      </c>
      <c r="AE25" s="31"/>
      <c r="AF25" s="27">
        <v>8</v>
      </c>
      <c r="AG25" s="170" t="s">
        <v>373</v>
      </c>
      <c r="AH25" s="43">
        <v>25</v>
      </c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50" t="s">
        <v>232</v>
      </c>
    </row>
    <row r="26" spans="1:44" ht="12.75" customHeight="1">
      <c r="A26" s="3" t="s">
        <v>303</v>
      </c>
      <c r="B26" s="20">
        <f t="shared" si="0"/>
        <v>5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0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Use Rope</v>
      </c>
      <c r="U26" s="25">
        <f t="shared" si="9"/>
        <v>8</v>
      </c>
      <c r="V26" s="26" t="str">
        <f t="shared" si="10"/>
        <v>DEX</v>
      </c>
      <c r="W26" s="25">
        <f t="shared" si="11"/>
        <v>3</v>
      </c>
      <c r="X26" s="26">
        <f t="shared" si="12"/>
        <v>5</v>
      </c>
      <c r="Y26" s="26" t="str">
        <f t="shared" si="17"/>
        <v>Use Rope</v>
      </c>
      <c r="Z26" s="25">
        <f t="shared" si="18"/>
        <v>8</v>
      </c>
      <c r="AA26" s="26" t="str">
        <f t="shared" si="19"/>
        <v>DEX</v>
      </c>
      <c r="AB26" s="25">
        <f t="shared" si="20"/>
        <v>3</v>
      </c>
      <c r="AC26" s="26">
        <f t="shared" si="21"/>
        <v>5</v>
      </c>
      <c r="AD26" s="25" t="str">
        <f t="shared" si="13"/>
        <v xml:space="preserve">Use Rope 8, </v>
      </c>
      <c r="AE26" s="31"/>
      <c r="AF26" s="27">
        <v>9</v>
      </c>
      <c r="AG26" s="30"/>
      <c r="AI26" s="20"/>
      <c r="AJ26" s="20"/>
      <c r="AK26" s="32" t="s">
        <v>70</v>
      </c>
      <c r="AL26" s="4">
        <v>42</v>
      </c>
      <c r="AM26" s="28">
        <f>(HP-CON)*2</f>
        <v>64</v>
      </c>
      <c r="AN26" s="38">
        <v>10</v>
      </c>
      <c r="AO26" s="39">
        <v>2</v>
      </c>
    </row>
    <row r="27" spans="1:44" ht="12.75" customHeight="1">
      <c r="A27" s="3"/>
      <c r="B27" s="20">
        <f t="shared" si="0"/>
        <v>0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0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0</v>
      </c>
      <c r="V27" s="26" t="str">
        <f t="shared" si="10"/>
        <v>WIS</v>
      </c>
      <c r="W27" s="25">
        <f t="shared" si="11"/>
        <v>0</v>
      </c>
      <c r="X27" s="26">
        <f t="shared" si="12"/>
        <v>0</v>
      </c>
      <c r="Y27" s="26" t="str">
        <f t="shared" si="17"/>
        <v>Wilderness Lore</v>
      </c>
      <c r="Z27" s="25">
        <f t="shared" si="18"/>
        <v>0</v>
      </c>
      <c r="AA27" s="26" t="str">
        <f t="shared" si="19"/>
        <v>WIS</v>
      </c>
      <c r="AB27" s="25">
        <f t="shared" si="20"/>
        <v>0</v>
      </c>
      <c r="AC27" s="26">
        <f t="shared" si="21"/>
        <v>0</v>
      </c>
      <c r="AD27" s="25" t="str">
        <f t="shared" si="13"/>
        <v xml:space="preserve">Wilderness Lore 0,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>
      <c r="B28" s="20">
        <f t="shared" si="0"/>
        <v>0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0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8</v>
      </c>
      <c r="V28" s="26" t="str">
        <f t="shared" si="10"/>
        <v>N/A</v>
      </c>
      <c r="W28" s="25">
        <f t="shared" si="11"/>
        <v>0</v>
      </c>
      <c r="X28" s="26">
        <f t="shared" si="12"/>
        <v>8</v>
      </c>
      <c r="Y28" s="26" t="str">
        <f t="shared" si="17"/>
        <v>xForm ( AIR )</v>
      </c>
      <c r="Z28" s="25">
        <f t="shared" si="18"/>
        <v>8</v>
      </c>
      <c r="AA28" s="26" t="str">
        <f t="shared" si="19"/>
        <v>N/A</v>
      </c>
      <c r="AB28" s="25">
        <f t="shared" si="20"/>
        <v>0</v>
      </c>
      <c r="AC28" s="26">
        <f t="shared" si="21"/>
        <v>8</v>
      </c>
      <c r="AD28" s="25" t="str">
        <f t="shared" si="13"/>
        <v xml:space="preserve">xForm ( AIR ) 8,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>
      <c r="A29" s="3" t="s">
        <v>286</v>
      </c>
      <c r="B29" s="20">
        <f t="shared" si="0"/>
        <v>5</v>
      </c>
      <c r="C29" s="1" t="s">
        <v>71</v>
      </c>
      <c r="D29" s="4">
        <v>5</v>
      </c>
      <c r="E29" s="20">
        <f t="shared" si="23"/>
        <v>10</v>
      </c>
      <c r="F29" s="23">
        <f t="shared" si="24"/>
        <v>5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2</v>
      </c>
      <c r="K29" s="25">
        <f t="shared" si="1"/>
        <v>7</v>
      </c>
      <c r="L29" s="26">
        <f t="shared" si="16"/>
        <v>16</v>
      </c>
      <c r="M29" s="26">
        <f t="shared" si="2"/>
        <v>16</v>
      </c>
      <c r="N29" s="26" t="str">
        <f t="shared" si="3"/>
        <v>Read Lips</v>
      </c>
      <c r="O29" s="25">
        <f t="shared" si="4"/>
        <v>7</v>
      </c>
      <c r="P29" s="26" t="str">
        <f t="shared" si="5"/>
        <v>INT</v>
      </c>
      <c r="Q29" s="25">
        <f t="shared" si="6"/>
        <v>2</v>
      </c>
      <c r="R29" s="26">
        <f t="shared" si="7"/>
        <v>5</v>
      </c>
      <c r="S29" s="26">
        <v>27</v>
      </c>
      <c r="T29" s="26" t="str">
        <f t="shared" si="8"/>
        <v>xTechnique ( Change)</v>
      </c>
      <c r="U29" s="25">
        <f t="shared" si="9"/>
        <v>8</v>
      </c>
      <c r="V29" s="26" t="str">
        <f t="shared" si="10"/>
        <v>N/A</v>
      </c>
      <c r="W29" s="25">
        <f t="shared" si="11"/>
        <v>0</v>
      </c>
      <c r="X29" s="26">
        <f t="shared" si="12"/>
        <v>8</v>
      </c>
      <c r="Y29" s="26" t="str">
        <f t="shared" si="17"/>
        <v>xTechnique ( Change)</v>
      </c>
      <c r="Z29" s="25">
        <f t="shared" si="18"/>
        <v>8</v>
      </c>
      <c r="AA29" s="26" t="str">
        <f t="shared" si="19"/>
        <v>N/A</v>
      </c>
      <c r="AB29" s="25">
        <f t="shared" si="20"/>
        <v>0</v>
      </c>
      <c r="AC29" s="26">
        <f t="shared" si="21"/>
        <v>8</v>
      </c>
      <c r="AD29" s="25" t="str">
        <f t="shared" si="13"/>
        <v xml:space="preserve">xTechnique ( Change) 8,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>
      <c r="A30" s="3" t="s">
        <v>374</v>
      </c>
      <c r="B30" s="20">
        <f t="shared" si="0"/>
        <v>5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8</v>
      </c>
      <c r="V30" s="26" t="str">
        <f t="shared" si="10"/>
        <v>N/A</v>
      </c>
      <c r="W30" s="25">
        <f t="shared" si="11"/>
        <v>0</v>
      </c>
      <c r="X30" s="26">
        <f t="shared" si="12"/>
        <v>8</v>
      </c>
      <c r="Y30" s="26" t="str">
        <f t="shared" si="17"/>
        <v>xTechnique ( Control )</v>
      </c>
      <c r="Z30" s="25">
        <f t="shared" si="18"/>
        <v>8</v>
      </c>
      <c r="AA30" s="26" t="str">
        <f t="shared" si="19"/>
        <v>N/A</v>
      </c>
      <c r="AB30" s="25">
        <f t="shared" si="20"/>
        <v>0</v>
      </c>
      <c r="AC30" s="26">
        <f t="shared" si="21"/>
        <v>8</v>
      </c>
      <c r="AD30" s="25" t="str">
        <f t="shared" si="13"/>
        <v xml:space="preserve">xTechnique ( Control ) 8,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>
      <c r="A31" s="3" t="s">
        <v>374</v>
      </c>
      <c r="B31" s="20">
        <f t="shared" si="0"/>
        <v>5</v>
      </c>
      <c r="C31" s="1" t="s">
        <v>73</v>
      </c>
      <c r="D31" s="22">
        <v>8</v>
      </c>
      <c r="E31" s="20">
        <f t="shared" si="23"/>
        <v>8</v>
      </c>
      <c r="F31" s="23">
        <f t="shared" si="24"/>
        <v>8</v>
      </c>
      <c r="G31" s="23"/>
      <c r="H31" s="23">
        <f>'Character Sheet'!CS99</f>
        <v>0</v>
      </c>
      <c r="I31" s="23" t="s">
        <v>38</v>
      </c>
      <c r="J31" s="24">
        <f t="shared" si="26"/>
        <v>2</v>
      </c>
      <c r="K31" s="25">
        <f t="shared" si="1"/>
        <v>10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10</v>
      </c>
      <c r="P31" s="26" t="str">
        <f t="shared" si="5"/>
        <v>INT</v>
      </c>
      <c r="Q31" s="25">
        <f t="shared" si="6"/>
        <v>2</v>
      </c>
      <c r="R31" s="26">
        <f t="shared" si="7"/>
        <v>8</v>
      </c>
      <c r="S31" s="26">
        <v>29</v>
      </c>
      <c r="T31" s="26" t="str">
        <f t="shared" si="8"/>
        <v>xTechnique ( Create )</v>
      </c>
      <c r="U31" s="25">
        <f t="shared" si="9"/>
        <v>8</v>
      </c>
      <c r="V31" s="26" t="str">
        <f t="shared" si="10"/>
        <v>N/A</v>
      </c>
      <c r="W31" s="25">
        <f t="shared" si="11"/>
        <v>0</v>
      </c>
      <c r="X31" s="26">
        <f t="shared" si="12"/>
        <v>8</v>
      </c>
      <c r="Y31" s="26" t="str">
        <f t="shared" si="17"/>
        <v>xTechnique ( Create )</v>
      </c>
      <c r="Z31" s="25">
        <f t="shared" si="18"/>
        <v>8</v>
      </c>
      <c r="AA31" s="26" t="str">
        <f t="shared" si="19"/>
        <v>N/A</v>
      </c>
      <c r="AB31" s="25">
        <f t="shared" si="20"/>
        <v>0</v>
      </c>
      <c r="AC31" s="26">
        <f t="shared" si="21"/>
        <v>8</v>
      </c>
      <c r="AD31" s="25" t="str">
        <f t="shared" si="13"/>
        <v xml:space="preserve">xTechnique ( Create ) 8,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>
      <c r="A32" s="3" t="s">
        <v>375</v>
      </c>
      <c r="B32" s="20">
        <f t="shared" si="0"/>
        <v>5</v>
      </c>
      <c r="C32" s="1" t="s">
        <v>74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64</v>
      </c>
      <c r="J32" s="24">
        <f t="shared" si="26"/>
        <v>0</v>
      </c>
      <c r="K32" s="25">
        <f t="shared" si="1"/>
        <v>0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8</v>
      </c>
      <c r="V32" s="26" t="str">
        <f t="shared" si="10"/>
        <v>N/A</v>
      </c>
      <c r="W32" s="25">
        <f t="shared" si="11"/>
        <v>0</v>
      </c>
      <c r="X32" s="26">
        <f t="shared" si="12"/>
        <v>8</v>
      </c>
      <c r="Y32" s="26" t="str">
        <f t="shared" si="17"/>
        <v>xTechnique ( Destroy )</v>
      </c>
      <c r="Z32" s="25">
        <f t="shared" si="18"/>
        <v>8</v>
      </c>
      <c r="AA32" s="26" t="str">
        <f t="shared" si="19"/>
        <v>N/A</v>
      </c>
      <c r="AB32" s="25">
        <f t="shared" si="20"/>
        <v>0</v>
      </c>
      <c r="AC32" s="26">
        <f t="shared" si="21"/>
        <v>8</v>
      </c>
      <c r="AD32" s="25" t="str">
        <f t="shared" si="13"/>
        <v xml:space="preserve">xTechnique ( Destroy ) 8,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A33" s="3" t="s">
        <v>375</v>
      </c>
      <c r="B33" s="20">
        <f t="shared" si="0"/>
        <v>5</v>
      </c>
      <c r="C33" s="3" t="s">
        <v>236</v>
      </c>
      <c r="D33" s="22">
        <v>5</v>
      </c>
      <c r="E33" s="20">
        <f t="shared" si="23"/>
        <v>10</v>
      </c>
      <c r="F33" s="23">
        <f t="shared" si="24"/>
        <v>5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8</v>
      </c>
      <c r="L33" s="26">
        <f t="shared" si="16"/>
        <v>20</v>
      </c>
      <c r="M33" s="26">
        <f t="shared" si="2"/>
        <v>20</v>
      </c>
      <c r="N33" s="26" t="str">
        <f t="shared" si="3"/>
        <v>Sleight of Hand *</v>
      </c>
      <c r="O33" s="25">
        <f t="shared" si="4"/>
        <v>8</v>
      </c>
      <c r="P33" s="26" t="str">
        <f t="shared" si="5"/>
        <v>DEX</v>
      </c>
      <c r="Q33" s="25">
        <f t="shared" si="6"/>
        <v>3</v>
      </c>
      <c r="R33" s="26">
        <f t="shared" si="7"/>
        <v>5</v>
      </c>
      <c r="S33" s="26">
        <v>31</v>
      </c>
      <c r="T33" s="26" t="str">
        <f t="shared" si="8"/>
        <v>xTechnique ( Perceive)</v>
      </c>
      <c r="U33" s="25">
        <f t="shared" si="9"/>
        <v>8</v>
      </c>
      <c r="V33" s="26" t="str">
        <f t="shared" si="10"/>
        <v>N/A</v>
      </c>
      <c r="W33" s="25">
        <f t="shared" si="11"/>
        <v>0</v>
      </c>
      <c r="X33" s="26">
        <f t="shared" si="12"/>
        <v>8</v>
      </c>
      <c r="Y33" s="26" t="str">
        <f t="shared" si="17"/>
        <v>xTechnique ( Perceive)</v>
      </c>
      <c r="Z33" s="25">
        <f t="shared" si="18"/>
        <v>8</v>
      </c>
      <c r="AA33" s="26" t="str">
        <f t="shared" si="19"/>
        <v>N/A</v>
      </c>
      <c r="AB33" s="25">
        <f t="shared" si="20"/>
        <v>0</v>
      </c>
      <c r="AC33" s="26">
        <f t="shared" si="21"/>
        <v>8</v>
      </c>
      <c r="AD33" s="25" t="str">
        <f t="shared" si="13"/>
        <v xml:space="preserve">xTechnique ( Perceive) 8, </v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2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49" t="s">
        <v>237</v>
      </c>
      <c r="D35" s="22">
        <v>8</v>
      </c>
      <c r="E35" s="20">
        <f t="shared" si="23"/>
        <v>8</v>
      </c>
      <c r="F35" s="23">
        <f t="shared" si="24"/>
        <v>8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11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11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8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B36" s="20">
        <f t="shared" si="0"/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>
      <c r="B37" s="20">
        <f t="shared" si="0"/>
        <v>0</v>
      </c>
      <c r="C37" s="21" t="s">
        <v>79</v>
      </c>
      <c r="D37" s="22">
        <v>5</v>
      </c>
      <c r="E37" s="20">
        <f t="shared" si="23"/>
        <v>5</v>
      </c>
      <c r="F37" s="23">
        <f t="shared" si="24"/>
        <v>5</v>
      </c>
      <c r="G37" s="23"/>
      <c r="H37" s="23">
        <v>0</v>
      </c>
      <c r="I37" s="23" t="s">
        <v>38</v>
      </c>
      <c r="J37" s="24">
        <f t="shared" si="26"/>
        <v>2</v>
      </c>
      <c r="K37" s="25">
        <f t="shared" si="27"/>
        <v>7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7</v>
      </c>
      <c r="P37" s="26" t="str">
        <f t="shared" si="31"/>
        <v>INT</v>
      </c>
      <c r="Q37" s="25">
        <f t="shared" si="32"/>
        <v>2</v>
      </c>
      <c r="R37" s="26">
        <f t="shared" si="33"/>
        <v>5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49" t="s">
        <v>221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45</v>
      </c>
      <c r="J38" s="24">
        <f t="shared" si="26"/>
        <v>3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B39" s="20">
        <f t="shared" si="0"/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81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64</v>
      </c>
      <c r="J40" s="24">
        <f t="shared" si="26"/>
        <v>0</v>
      </c>
      <c r="K40" s="25">
        <f t="shared" si="27"/>
        <v>0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B41" s="20">
        <f t="shared" si="0"/>
        <v>0</v>
      </c>
      <c r="C41" s="149" t="s">
        <v>308</v>
      </c>
      <c r="D41" s="22">
        <v>8</v>
      </c>
      <c r="E41" s="20">
        <f t="shared" si="23"/>
        <v>13</v>
      </c>
      <c r="F41" s="23">
        <f t="shared" si="24"/>
        <v>8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8</v>
      </c>
      <c r="L41" s="26">
        <f t="shared" si="40"/>
        <v>26</v>
      </c>
      <c r="M41" s="26">
        <f t="shared" si="28"/>
        <v>26</v>
      </c>
      <c r="N41" s="26" t="str">
        <f t="shared" si="29"/>
        <v>xForm ( AIR )</v>
      </c>
      <c r="O41" s="25">
        <f t="shared" si="30"/>
        <v>8</v>
      </c>
      <c r="P41" s="26" t="str">
        <f t="shared" si="31"/>
        <v>N/A</v>
      </c>
      <c r="Q41" s="25">
        <f t="shared" si="32"/>
        <v>0</v>
      </c>
      <c r="R41" s="26">
        <f t="shared" si="33"/>
        <v>8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271</v>
      </c>
      <c r="D45" s="22">
        <v>8</v>
      </c>
      <c r="E45" s="20">
        <f t="shared" si="23"/>
        <v>13</v>
      </c>
      <c r="F45" s="23">
        <f t="shared" si="24"/>
        <v>8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8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8</v>
      </c>
      <c r="P45" s="26" t="str">
        <f t="shared" si="31"/>
        <v>N/A</v>
      </c>
      <c r="Q45" s="25">
        <f t="shared" si="32"/>
        <v>0</v>
      </c>
      <c r="R45" s="26">
        <f t="shared" si="33"/>
        <v>8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224</v>
      </c>
      <c r="B46" s="27"/>
      <c r="C46" s="21" t="s">
        <v>270</v>
      </c>
      <c r="D46" s="22">
        <v>8</v>
      </c>
      <c r="E46" s="20">
        <f t="shared" si="23"/>
        <v>13</v>
      </c>
      <c r="F46" s="23">
        <f t="shared" si="24"/>
        <v>8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8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8</v>
      </c>
      <c r="P46" s="26" t="str">
        <f t="shared" si="31"/>
        <v>N/A</v>
      </c>
      <c r="Q46" s="25">
        <f t="shared" si="32"/>
        <v>0</v>
      </c>
      <c r="R46" s="26">
        <f t="shared" si="33"/>
        <v>8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223</v>
      </c>
      <c r="B47" s="27"/>
      <c r="C47" s="21" t="s">
        <v>272</v>
      </c>
      <c r="D47" s="22">
        <v>8</v>
      </c>
      <c r="E47" s="20">
        <f t="shared" si="23"/>
        <v>13</v>
      </c>
      <c r="F47" s="23">
        <f t="shared" si="24"/>
        <v>8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8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8</v>
      </c>
      <c r="P47" s="26" t="str">
        <f t="shared" si="31"/>
        <v>N/A</v>
      </c>
      <c r="Q47" s="25">
        <f t="shared" si="32"/>
        <v>0</v>
      </c>
      <c r="R47" s="26">
        <f t="shared" si="33"/>
        <v>8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49" t="s">
        <v>288</v>
      </c>
      <c r="B48" s="20">
        <v>0</v>
      </c>
      <c r="C48" s="21" t="s">
        <v>273</v>
      </c>
      <c r="D48" s="22">
        <v>8</v>
      </c>
      <c r="E48" s="20">
        <f t="shared" si="23"/>
        <v>13</v>
      </c>
      <c r="F48" s="23">
        <f>D48</f>
        <v>8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8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8</v>
      </c>
      <c r="P48" s="26" t="str">
        <f t="shared" si="31"/>
        <v>N/A</v>
      </c>
      <c r="Q48" s="25">
        <f t="shared" si="32"/>
        <v>0</v>
      </c>
      <c r="R48" s="26">
        <f t="shared" si="33"/>
        <v>8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49" t="s">
        <v>298</v>
      </c>
      <c r="B49" s="20">
        <f t="shared" si="0"/>
        <v>5</v>
      </c>
      <c r="C49" s="21" t="s">
        <v>274</v>
      </c>
      <c r="D49" s="22">
        <v>8</v>
      </c>
      <c r="E49" s="20">
        <f>IF(G49=1,IF(D49&gt;0,(D49*1)+5,0),D49*1)</f>
        <v>13</v>
      </c>
      <c r="F49" s="23">
        <f>D49</f>
        <v>8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8</v>
      </c>
      <c r="L49" s="26">
        <f>IF(G49=1,IF(F49&lt;&gt;0,1+L48,L48),1+L48)</f>
        <v>31</v>
      </c>
      <c r="M49" s="26">
        <f>IF(L49=L48,0,L49)</f>
        <v>31</v>
      </c>
      <c r="N49" s="26" t="str">
        <f>C49</f>
        <v>xTechnique ( Perceive)</v>
      </c>
      <c r="O49" s="25">
        <f>K49</f>
        <v>8</v>
      </c>
      <c r="P49" s="26" t="str">
        <f>I49</f>
        <v>N/A</v>
      </c>
      <c r="Q49" s="25">
        <f>J49</f>
        <v>0</v>
      </c>
      <c r="R49" s="26">
        <f>F49</f>
        <v>8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49" t="s">
        <v>370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SUM(AH18:AH31)</f>
        <v>505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>
      <c r="B54" s="2">
        <f>SUM(B3:B52)</f>
        <v>115</v>
      </c>
      <c r="C54" s="4"/>
      <c r="E54" s="2">
        <f>SUM(E3:E49)</f>
        <v>211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24</v>
      </c>
      <c r="AJ54" s="2">
        <f>SUM(AJ3:AJ52)</f>
        <v>10</v>
      </c>
      <c r="AM54" s="2">
        <f>AM4+AM7+AM10+AM26</f>
        <v>144</v>
      </c>
    </row>
    <row r="55" spans="1:39" ht="12.75" customHeight="1">
      <c r="A55" s="64" t="s">
        <v>87</v>
      </c>
      <c r="B55" s="2">
        <f>SUM(54:54)</f>
        <v>504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88</v>
      </c>
      <c r="B57" s="65">
        <f>AH53</f>
        <v>505</v>
      </c>
      <c r="C57" s="64"/>
      <c r="AG57" s="64" t="s">
        <v>89</v>
      </c>
      <c r="AH57" s="66">
        <f>TOTAL_SP-USED_SP</f>
        <v>1</v>
      </c>
    </row>
    <row r="58" spans="1:39" ht="12.75" customHeight="1">
      <c r="A58" s="64" t="s">
        <v>90</v>
      </c>
      <c r="B58" s="2">
        <f>ROUNDDOWN(TOTAL_SP/50,0)</f>
        <v>10</v>
      </c>
      <c r="C58" s="64"/>
      <c r="D58" s="64" t="s">
        <v>91</v>
      </c>
      <c r="E58" s="67">
        <v>3</v>
      </c>
    </row>
    <row r="59" spans="1:39" ht="12.75" customHeight="1">
      <c r="A59" s="64" t="s">
        <v>92</v>
      </c>
      <c r="B59" s="2">
        <f>CON+(RL*5)</f>
        <v>60</v>
      </c>
      <c r="C59" s="64"/>
      <c r="D59" s="64" t="s">
        <v>93</v>
      </c>
      <c r="E59" s="67">
        <f>RL+2</f>
        <v>12</v>
      </c>
    </row>
    <row r="60" spans="1:39" ht="12.75" customHeight="1">
      <c r="A60" s="64" t="s">
        <v>94</v>
      </c>
      <c r="B60" s="2">
        <f>RL+2</f>
        <v>12</v>
      </c>
      <c r="C60" s="64"/>
      <c r="D60" s="64"/>
    </row>
    <row r="61" spans="1:39" ht="12.75" customHeight="1">
      <c r="C61" s="64"/>
    </row>
    <row r="62" spans="1:39" ht="12.75" customHeight="1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0.22772277227722773</v>
      </c>
      <c r="C63" s="64" t="str">
        <f>IF(B63&gt;0.375,"Over",IF(B63&gt;0.125,"Normal",IF(B63&lt;=0.125,"Under","error")))</f>
        <v>Normal</v>
      </c>
    </row>
    <row r="64" spans="1:39">
      <c r="A64" s="7" t="s">
        <v>96</v>
      </c>
      <c r="B64" s="70">
        <f>E54/TOTAL_SP</f>
        <v>0.4178217821782178</v>
      </c>
      <c r="C64" s="64" t="str">
        <f>IF(B64&gt;0.375,"Over",IF(B64&gt;0.125,"Normal",IF(B64&lt;=0.125,"Under","error")))</f>
        <v>Over</v>
      </c>
    </row>
    <row r="65" spans="1:3">
      <c r="A65" s="7" t="s">
        <v>97</v>
      </c>
      <c r="B65" s="70">
        <f>(AI54+AJ54)/TOTAL_SP</f>
        <v>6.7326732673267331E-2</v>
      </c>
      <c r="C65" s="64" t="str">
        <f>IF(B65&gt;0.375,"Over",IF(B65&gt;0.125,"Normal",IF(B65&lt;=0.125,"Under","error")))</f>
        <v>Under</v>
      </c>
    </row>
    <row r="66" spans="1:3" ht="12.75" customHeight="1">
      <c r="A66" s="7" t="s">
        <v>98</v>
      </c>
      <c r="B66" s="70">
        <f>(AM54)/TOTAL_SP</f>
        <v>0.28514851485148512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view="pageBreakPreview" zoomScale="55" zoomScaleNormal="40" zoomScaleSheetLayoutView="55" workbookViewId="0">
      <selection activeCell="CS72" sqref="CS72:CV73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196" t="str">
        <f>FeatSheet!B1</f>
        <v>Diego 'Sucio' Sánchez Altacaballo de la Iglesia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78"/>
      <c r="AH2" s="196" t="s">
        <v>289</v>
      </c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78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  <c r="BJ3" s="196"/>
      <c r="BK3" s="196"/>
      <c r="BL3" s="19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197" t="str">
        <f>FeatSheet!E1</f>
        <v>Lover not a Fighter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78"/>
      <c r="R5" s="198" t="s">
        <v>292</v>
      </c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78"/>
      <c r="AH5" s="199" t="s">
        <v>290</v>
      </c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78"/>
      <c r="AX5" s="198" t="s">
        <v>291</v>
      </c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7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78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7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00">
        <f>RL</f>
        <v>10</v>
      </c>
      <c r="C8" s="200"/>
      <c r="D8" s="200"/>
      <c r="E8" s="200"/>
      <c r="F8" s="200"/>
      <c r="G8" s="200"/>
      <c r="H8" s="200"/>
      <c r="I8" s="78"/>
      <c r="J8" s="201" t="s">
        <v>105</v>
      </c>
      <c r="K8" s="201"/>
      <c r="L8" s="201"/>
      <c r="M8" s="201"/>
      <c r="N8" s="201"/>
      <c r="O8" s="201"/>
      <c r="P8" s="201"/>
      <c r="Q8" s="78"/>
      <c r="R8" s="202">
        <v>26</v>
      </c>
      <c r="S8" s="202"/>
      <c r="T8" s="202"/>
      <c r="U8" s="202"/>
      <c r="V8" s="202"/>
      <c r="W8" s="202"/>
      <c r="X8" s="202"/>
      <c r="Y8" s="78"/>
      <c r="Z8" s="199" t="s">
        <v>293</v>
      </c>
      <c r="AA8" s="199"/>
      <c r="AB8" s="199"/>
      <c r="AC8" s="199"/>
      <c r="AD8" s="199"/>
      <c r="AE8" s="199"/>
      <c r="AF8" s="199"/>
      <c r="AG8" s="78"/>
      <c r="AH8" s="202">
        <v>1.78</v>
      </c>
      <c r="AI8" s="202"/>
      <c r="AJ8" s="202"/>
      <c r="AK8" s="202"/>
      <c r="AL8" s="202"/>
      <c r="AM8" s="202"/>
      <c r="AN8" s="202"/>
      <c r="AO8" s="78"/>
      <c r="AP8" s="202" t="s">
        <v>294</v>
      </c>
      <c r="AQ8" s="202"/>
      <c r="AR8" s="202"/>
      <c r="AS8" s="202"/>
      <c r="AT8" s="202"/>
      <c r="AU8" s="202"/>
      <c r="AV8" s="202"/>
      <c r="AW8" s="78"/>
      <c r="AX8" s="198" t="s">
        <v>295</v>
      </c>
      <c r="AY8" s="198"/>
      <c r="AZ8" s="198"/>
      <c r="BA8" s="198"/>
      <c r="BB8" s="198"/>
      <c r="BC8" s="198"/>
      <c r="BD8" s="198"/>
      <c r="BE8" s="78"/>
      <c r="BF8" s="198" t="s">
        <v>296</v>
      </c>
      <c r="BG8" s="198"/>
      <c r="BH8" s="198"/>
      <c r="BI8" s="198"/>
      <c r="BJ8" s="198"/>
      <c r="BK8" s="198"/>
      <c r="BL8" s="198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00"/>
      <c r="C9" s="200"/>
      <c r="D9" s="200"/>
      <c r="E9" s="200"/>
      <c r="F9" s="200"/>
      <c r="G9" s="200"/>
      <c r="H9" s="200"/>
      <c r="I9" s="78"/>
      <c r="J9" s="201"/>
      <c r="K9" s="201"/>
      <c r="L9" s="201"/>
      <c r="M9" s="201"/>
      <c r="N9" s="201"/>
      <c r="O9" s="201"/>
      <c r="P9" s="201"/>
      <c r="Q9" s="78"/>
      <c r="R9" s="202"/>
      <c r="S9" s="202"/>
      <c r="T9" s="202"/>
      <c r="U9" s="202"/>
      <c r="V9" s="202"/>
      <c r="W9" s="202"/>
      <c r="X9" s="202"/>
      <c r="Y9" s="78"/>
      <c r="Z9" s="199"/>
      <c r="AA9" s="199"/>
      <c r="AB9" s="199"/>
      <c r="AC9" s="199"/>
      <c r="AD9" s="199"/>
      <c r="AE9" s="199"/>
      <c r="AF9" s="199"/>
      <c r="AG9" s="78"/>
      <c r="AH9" s="202"/>
      <c r="AI9" s="202"/>
      <c r="AJ9" s="202"/>
      <c r="AK9" s="202"/>
      <c r="AL9" s="202"/>
      <c r="AM9" s="202"/>
      <c r="AN9" s="202"/>
      <c r="AO9" s="78"/>
      <c r="AP9" s="202"/>
      <c r="AQ9" s="202"/>
      <c r="AR9" s="202"/>
      <c r="AS9" s="202"/>
      <c r="AT9" s="202"/>
      <c r="AU9" s="202"/>
      <c r="AV9" s="202"/>
      <c r="AW9" s="78"/>
      <c r="AX9" s="198"/>
      <c r="AY9" s="198"/>
      <c r="AZ9" s="198"/>
      <c r="BA9" s="198"/>
      <c r="BB9" s="198"/>
      <c r="BC9" s="198"/>
      <c r="BD9" s="198"/>
      <c r="BE9" s="78"/>
      <c r="BF9" s="198"/>
      <c r="BG9" s="198"/>
      <c r="BH9" s="198"/>
      <c r="BI9" s="198"/>
      <c r="BJ9" s="198"/>
      <c r="BK9" s="198"/>
      <c r="BL9" s="198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>
      <c r="A10" s="77"/>
      <c r="B10" s="203" t="s">
        <v>106</v>
      </c>
      <c r="C10" s="203"/>
      <c r="D10" s="203"/>
      <c r="E10" s="203"/>
      <c r="F10" s="203"/>
      <c r="G10" s="203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110</v>
      </c>
      <c r="AI10" s="78"/>
      <c r="AJ10" s="78"/>
      <c r="AK10" s="78"/>
      <c r="AL10" s="78"/>
      <c r="AM10" s="78"/>
      <c r="AN10" s="78"/>
      <c r="AO10" s="78"/>
      <c r="AP10" s="78" t="s">
        <v>111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0" t="s">
        <v>114</v>
      </c>
      <c r="BQ10" s="210"/>
      <c r="BR10" s="210"/>
      <c r="BS10" s="210"/>
      <c r="BT10" s="210"/>
      <c r="BU10" s="210"/>
      <c r="BV10" s="210"/>
      <c r="BW10" s="210"/>
      <c r="BX10" s="210"/>
      <c r="BY10" s="210"/>
      <c r="BZ10" s="210"/>
      <c r="CA10" s="210"/>
      <c r="CB10" s="210"/>
      <c r="CC10" s="210"/>
      <c r="CD10" s="210"/>
      <c r="CE10" s="210"/>
      <c r="CF10" s="210"/>
      <c r="CG10" s="210"/>
      <c r="CH10" s="210"/>
      <c r="CI10" s="210"/>
      <c r="CJ10" s="210"/>
      <c r="CK10" s="210"/>
      <c r="CL10" s="210"/>
      <c r="CM10" s="210"/>
      <c r="CN10" s="210"/>
      <c r="CO10" s="210"/>
      <c r="CP10" s="210"/>
      <c r="CQ10" s="210"/>
      <c r="CR10" s="210"/>
      <c r="CS10" s="210"/>
      <c r="CT10" s="210"/>
      <c r="CU10" s="210"/>
      <c r="CV10" s="210"/>
      <c r="CW10" s="210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0"/>
      <c r="BQ11" s="210"/>
      <c r="BR11" s="210"/>
      <c r="BS11" s="210"/>
      <c r="BT11" s="210"/>
      <c r="BU11" s="210"/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</row>
    <row r="12" spans="1:101" s="76" customFormat="1" ht="12.75" customHeight="1" thickBot="1">
      <c r="A12" s="77"/>
      <c r="B12" s="204" t="s">
        <v>115</v>
      </c>
      <c r="C12" s="204"/>
      <c r="D12" s="204"/>
      <c r="E12" s="204"/>
      <c r="F12" s="204"/>
      <c r="G12" s="204"/>
      <c r="H12" s="78"/>
      <c r="I12" s="205" t="s">
        <v>116</v>
      </c>
      <c r="J12" s="205"/>
      <c r="K12" s="205"/>
      <c r="L12" s="205"/>
      <c r="M12" s="78"/>
      <c r="N12" s="205" t="s">
        <v>117</v>
      </c>
      <c r="O12" s="205"/>
      <c r="P12" s="205"/>
      <c r="Q12" s="205"/>
      <c r="R12" s="78"/>
      <c r="S12" s="206" t="s">
        <v>118</v>
      </c>
      <c r="T12" s="206"/>
      <c r="U12" s="206"/>
      <c r="V12" s="206"/>
      <c r="W12" s="78"/>
      <c r="X12" s="206" t="s">
        <v>119</v>
      </c>
      <c r="Y12" s="206"/>
      <c r="Z12" s="206"/>
      <c r="AA12" s="206"/>
      <c r="AB12" s="78"/>
      <c r="AC12" s="78"/>
      <c r="AD12" s="78"/>
      <c r="AE12" s="78"/>
      <c r="AF12" s="78"/>
      <c r="AG12" s="78"/>
      <c r="AH12" s="78"/>
      <c r="AI12" s="78"/>
      <c r="AJ12" s="78"/>
      <c r="AK12" s="207" t="s">
        <v>120</v>
      </c>
      <c r="AL12" s="207"/>
      <c r="AM12" s="207"/>
      <c r="AN12" s="207"/>
      <c r="AO12" s="78"/>
      <c r="AP12" s="211" t="s">
        <v>121</v>
      </c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78"/>
      <c r="BF12" s="211" t="s">
        <v>122</v>
      </c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211"/>
      <c r="BR12" s="211"/>
      <c r="BS12" s="211"/>
      <c r="BT12" s="211"/>
      <c r="BU12" s="78"/>
      <c r="BV12" s="78"/>
      <c r="BW12" s="78"/>
      <c r="BX12" s="78"/>
      <c r="BY12" s="153"/>
      <c r="BZ12" s="153"/>
      <c r="CA12" s="153"/>
      <c r="CB12" s="153"/>
      <c r="CC12" s="78"/>
      <c r="CD12" s="205"/>
      <c r="CE12" s="205"/>
      <c r="CF12" s="205"/>
      <c r="CG12" s="205"/>
      <c r="CH12" s="78"/>
      <c r="CI12" s="215" t="s">
        <v>371</v>
      </c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5"/>
      <c r="CW12" s="81"/>
    </row>
    <row r="13" spans="1:101" s="76" customFormat="1" ht="13.5" customHeight="1" thickBot="1">
      <c r="A13" s="77"/>
      <c r="B13" s="204"/>
      <c r="C13" s="204"/>
      <c r="D13" s="204"/>
      <c r="E13" s="204"/>
      <c r="F13" s="204"/>
      <c r="G13" s="204"/>
      <c r="H13" s="78"/>
      <c r="I13" s="205"/>
      <c r="J13" s="205"/>
      <c r="K13" s="205"/>
      <c r="L13" s="205"/>
      <c r="M13" s="78"/>
      <c r="N13" s="205"/>
      <c r="O13" s="205"/>
      <c r="P13" s="205"/>
      <c r="Q13" s="205"/>
      <c r="R13" s="78"/>
      <c r="S13" s="206"/>
      <c r="T13" s="206"/>
      <c r="U13" s="206"/>
      <c r="V13" s="206"/>
      <c r="W13" s="78"/>
      <c r="X13" s="206"/>
      <c r="Y13" s="206"/>
      <c r="Z13" s="206"/>
      <c r="AA13" s="206"/>
      <c r="AB13" s="78"/>
      <c r="AC13" s="78"/>
      <c r="AD13" s="78"/>
      <c r="AE13" s="78"/>
      <c r="AF13" s="78"/>
      <c r="AG13" s="78"/>
      <c r="AH13" s="78"/>
      <c r="AI13" s="78"/>
      <c r="AJ13" s="78"/>
      <c r="AK13" s="207"/>
      <c r="AL13" s="207"/>
      <c r="AM13" s="207"/>
      <c r="AN13" s="207"/>
      <c r="AO13" s="78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78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211"/>
      <c r="BR13" s="211"/>
      <c r="BS13" s="211"/>
      <c r="BT13" s="211"/>
      <c r="BU13" s="78"/>
      <c r="BV13" s="78"/>
      <c r="BW13" s="78"/>
      <c r="BX13" s="78"/>
      <c r="BY13" s="153"/>
      <c r="BZ13" s="153"/>
      <c r="CA13" s="153"/>
      <c r="CB13" s="153"/>
      <c r="CC13" s="78"/>
      <c r="CD13" s="205"/>
      <c r="CE13" s="205"/>
      <c r="CF13" s="205"/>
      <c r="CG13" s="205"/>
      <c r="CH13" s="78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81"/>
    </row>
    <row r="14" spans="1:101" ht="13.5" customHeight="1" thickBot="1">
      <c r="A14" s="82"/>
      <c r="B14" s="216" t="s">
        <v>39</v>
      </c>
      <c r="C14" s="216"/>
      <c r="D14" s="216"/>
      <c r="E14" s="216"/>
      <c r="F14" s="216"/>
      <c r="G14" s="216"/>
      <c r="H14" s="83"/>
      <c r="I14" s="217">
        <f>STR</f>
        <v>10</v>
      </c>
      <c r="J14" s="217"/>
      <c r="K14" s="217"/>
      <c r="L14" s="217"/>
      <c r="M14" s="78"/>
      <c r="N14" s="218">
        <f>STRMOD</f>
        <v>0</v>
      </c>
      <c r="O14" s="218"/>
      <c r="P14" s="218"/>
      <c r="Q14" s="218"/>
      <c r="R14" s="78"/>
      <c r="S14" s="219"/>
      <c r="T14" s="219"/>
      <c r="U14" s="219"/>
      <c r="V14" s="219"/>
      <c r="W14" s="78"/>
      <c r="X14" s="220"/>
      <c r="Y14" s="220"/>
      <c r="Z14" s="220"/>
      <c r="AA14" s="220"/>
      <c r="AB14" s="83"/>
      <c r="AC14" s="83"/>
      <c r="AD14" s="216" t="s">
        <v>70</v>
      </c>
      <c r="AE14" s="216"/>
      <c r="AF14" s="216"/>
      <c r="AG14" s="216"/>
      <c r="AH14" s="216"/>
      <c r="AI14" s="216"/>
      <c r="AJ14" s="83"/>
      <c r="AK14" s="208">
        <f>HP</f>
        <v>42</v>
      </c>
      <c r="AL14" s="208"/>
      <c r="AM14" s="208"/>
      <c r="AN14" s="208"/>
      <c r="AO14" s="78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78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78"/>
      <c r="BV14" s="78"/>
      <c r="BW14" s="78"/>
      <c r="BX14" s="154"/>
      <c r="BY14" s="154"/>
      <c r="BZ14" s="154"/>
      <c r="CA14" s="154"/>
      <c r="CB14" s="154"/>
      <c r="CC14" s="78"/>
      <c r="CD14" s="212"/>
      <c r="CE14" s="212"/>
      <c r="CF14" s="212"/>
      <c r="CG14" s="212"/>
      <c r="CH14" s="78"/>
      <c r="CI14" s="213">
        <f>(30+20)/5</f>
        <v>10</v>
      </c>
      <c r="CJ14" s="213"/>
      <c r="CK14" s="213"/>
      <c r="CL14" s="213"/>
      <c r="CM14" s="213"/>
      <c r="CN14" s="213"/>
      <c r="CO14" s="213"/>
      <c r="CP14" s="213"/>
      <c r="CQ14" s="213"/>
      <c r="CR14" s="213"/>
      <c r="CS14" s="213"/>
      <c r="CT14" s="213"/>
      <c r="CU14" s="213"/>
      <c r="CV14" s="213"/>
      <c r="CW14" s="84"/>
    </row>
    <row r="15" spans="1:101" ht="13.5" customHeight="1" thickBot="1">
      <c r="A15" s="82"/>
      <c r="B15" s="216"/>
      <c r="C15" s="216"/>
      <c r="D15" s="216"/>
      <c r="E15" s="216"/>
      <c r="F15" s="216"/>
      <c r="G15" s="216"/>
      <c r="H15" s="83"/>
      <c r="I15" s="217"/>
      <c r="J15" s="217"/>
      <c r="K15" s="217"/>
      <c r="L15" s="217"/>
      <c r="M15" s="78"/>
      <c r="N15" s="218"/>
      <c r="O15" s="218"/>
      <c r="P15" s="218"/>
      <c r="Q15" s="218"/>
      <c r="R15" s="78"/>
      <c r="S15" s="219"/>
      <c r="T15" s="219"/>
      <c r="U15" s="219"/>
      <c r="V15" s="219"/>
      <c r="W15" s="78"/>
      <c r="X15" s="220"/>
      <c r="Y15" s="220"/>
      <c r="Z15" s="220"/>
      <c r="AA15" s="220"/>
      <c r="AB15" s="83"/>
      <c r="AC15" s="83"/>
      <c r="AD15" s="216"/>
      <c r="AE15" s="216"/>
      <c r="AF15" s="216"/>
      <c r="AG15" s="216"/>
      <c r="AH15" s="216"/>
      <c r="AI15" s="216"/>
      <c r="AJ15" s="83"/>
      <c r="AK15" s="208"/>
      <c r="AL15" s="208"/>
      <c r="AM15" s="208"/>
      <c r="AN15" s="208"/>
      <c r="AO15" s="78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78"/>
      <c r="BF15" s="209"/>
      <c r="BG15" s="209"/>
      <c r="BH15" s="209"/>
      <c r="BI15" s="209"/>
      <c r="BJ15" s="209"/>
      <c r="BK15" s="209"/>
      <c r="BL15" s="209"/>
      <c r="BM15" s="209"/>
      <c r="BN15" s="209"/>
      <c r="BO15" s="209"/>
      <c r="BP15" s="209"/>
      <c r="BQ15" s="209"/>
      <c r="BR15" s="209"/>
      <c r="BS15" s="209"/>
      <c r="BT15" s="209"/>
      <c r="BU15" s="78"/>
      <c r="BV15" s="78"/>
      <c r="BW15" s="78"/>
      <c r="BX15" s="154"/>
      <c r="BY15" s="154"/>
      <c r="BZ15" s="154"/>
      <c r="CA15" s="154"/>
      <c r="CB15" s="154"/>
      <c r="CC15" s="78"/>
      <c r="CD15" s="212"/>
      <c r="CE15" s="212"/>
      <c r="CF15" s="212"/>
      <c r="CG15" s="212"/>
      <c r="CH15" s="78"/>
      <c r="CI15" s="213"/>
      <c r="CJ15" s="213"/>
      <c r="CK15" s="213"/>
      <c r="CL15" s="213"/>
      <c r="CM15" s="213"/>
      <c r="CN15" s="213"/>
      <c r="CO15" s="213"/>
      <c r="CP15" s="213"/>
      <c r="CQ15" s="213"/>
      <c r="CR15" s="213"/>
      <c r="CS15" s="213"/>
      <c r="CT15" s="213"/>
      <c r="CU15" s="213"/>
      <c r="CV15" s="213"/>
      <c r="CW15" s="84"/>
    </row>
    <row r="16" spans="1:101" ht="13.5" customHeight="1" thickBot="1">
      <c r="A16" s="82"/>
      <c r="B16" s="214" t="s">
        <v>124</v>
      </c>
      <c r="C16" s="214"/>
      <c r="D16" s="214"/>
      <c r="E16" s="214"/>
      <c r="F16" s="214"/>
      <c r="G16" s="214"/>
      <c r="H16" s="83"/>
      <c r="I16" s="217"/>
      <c r="J16" s="217"/>
      <c r="K16" s="217"/>
      <c r="L16" s="217"/>
      <c r="M16" s="78"/>
      <c r="N16" s="218"/>
      <c r="O16" s="218"/>
      <c r="P16" s="218"/>
      <c r="Q16" s="218"/>
      <c r="R16" s="78"/>
      <c r="S16" s="219"/>
      <c r="T16" s="219"/>
      <c r="U16" s="219"/>
      <c r="V16" s="219"/>
      <c r="W16" s="78"/>
      <c r="X16" s="220"/>
      <c r="Y16" s="220"/>
      <c r="Z16" s="220"/>
      <c r="AA16" s="220"/>
      <c r="AB16" s="83"/>
      <c r="AC16" s="83"/>
      <c r="AD16" s="214" t="s">
        <v>125</v>
      </c>
      <c r="AE16" s="214"/>
      <c r="AF16" s="214"/>
      <c r="AG16" s="214"/>
      <c r="AH16" s="214"/>
      <c r="AI16" s="214"/>
      <c r="AJ16" s="83"/>
      <c r="AK16" s="208"/>
      <c r="AL16" s="208"/>
      <c r="AM16" s="208"/>
      <c r="AN16" s="208"/>
      <c r="AO16" s="78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78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78"/>
      <c r="BV16" s="78"/>
      <c r="BW16" s="78"/>
      <c r="BX16" s="78"/>
      <c r="BY16" s="152"/>
      <c r="BZ16" s="152"/>
      <c r="CA16" s="152"/>
      <c r="CB16" s="152"/>
      <c r="CC16" s="78"/>
      <c r="CD16" s="212"/>
      <c r="CE16" s="212"/>
      <c r="CF16" s="212"/>
      <c r="CG16" s="212"/>
      <c r="CH16" s="78"/>
      <c r="CI16" s="213"/>
      <c r="CJ16" s="213"/>
      <c r="CK16" s="213"/>
      <c r="CL16" s="213"/>
      <c r="CM16" s="213"/>
      <c r="CN16" s="213"/>
      <c r="CO16" s="213"/>
      <c r="CP16" s="213"/>
      <c r="CQ16" s="213"/>
      <c r="CR16" s="213"/>
      <c r="CS16" s="213"/>
      <c r="CT16" s="213"/>
      <c r="CU16" s="213"/>
      <c r="CV16" s="213"/>
      <c r="CW16" s="84"/>
    </row>
    <row r="17" spans="1:116" ht="13.5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16" t="s">
        <v>35</v>
      </c>
      <c r="C18" s="216"/>
      <c r="D18" s="216"/>
      <c r="E18" s="216"/>
      <c r="F18" s="216"/>
      <c r="G18" s="216"/>
      <c r="H18" s="83"/>
      <c r="I18" s="217">
        <f>DEX</f>
        <v>16</v>
      </c>
      <c r="J18" s="217"/>
      <c r="K18" s="217"/>
      <c r="L18" s="217"/>
      <c r="M18" s="78"/>
      <c r="N18" s="218">
        <f>DEXMOD</f>
        <v>3</v>
      </c>
      <c r="O18" s="218"/>
      <c r="P18" s="218"/>
      <c r="Q18" s="218"/>
      <c r="R18" s="78"/>
      <c r="S18" s="219"/>
      <c r="T18" s="219"/>
      <c r="U18" s="219"/>
      <c r="V18" s="219"/>
      <c r="W18" s="78"/>
      <c r="X18" s="220"/>
      <c r="Y18" s="220"/>
      <c r="Z18" s="220"/>
      <c r="AA18" s="220"/>
      <c r="AB18" s="83"/>
      <c r="AC18" s="83"/>
      <c r="AD18" s="216" t="s">
        <v>126</v>
      </c>
      <c r="AE18" s="216"/>
      <c r="AF18" s="216"/>
      <c r="AG18" s="216"/>
      <c r="AH18" s="216"/>
      <c r="AI18" s="216"/>
      <c r="AJ18" s="83"/>
      <c r="AK18" s="239">
        <f>AP18+AU18+AZ18+BE18</f>
        <v>16</v>
      </c>
      <c r="AL18" s="239"/>
      <c r="AM18" s="239"/>
      <c r="AN18" s="239"/>
      <c r="AO18" s="240" t="s">
        <v>127</v>
      </c>
      <c r="AP18" s="221">
        <v>10</v>
      </c>
      <c r="AQ18" s="221"/>
      <c r="AR18" s="221"/>
      <c r="AS18" s="221"/>
      <c r="AT18" s="222" t="s">
        <v>128</v>
      </c>
      <c r="AU18" s="223">
        <f>IF(MaxDexBonus=0,DEXMOD,IF(MaxDexBonus&gt;DEXMOD,DEXMOD,MaxDexBonus))</f>
        <v>3</v>
      </c>
      <c r="AV18" s="223"/>
      <c r="AW18" s="223"/>
      <c r="AX18" s="223"/>
      <c r="AY18" s="224" t="s">
        <v>128</v>
      </c>
      <c r="AZ18" s="223">
        <f>S129</f>
        <v>0</v>
      </c>
      <c r="BA18" s="223"/>
      <c r="BB18" s="223"/>
      <c r="BC18" s="223"/>
      <c r="BD18" s="224" t="s">
        <v>128</v>
      </c>
      <c r="BE18" s="241">
        <v>3</v>
      </c>
      <c r="BF18" s="241"/>
      <c r="BG18" s="241"/>
      <c r="BH18" s="241"/>
      <c r="BI18" s="240"/>
      <c r="BJ18" s="236" t="s">
        <v>239</v>
      </c>
      <c r="BK18" s="237"/>
      <c r="BL18" s="237"/>
      <c r="BM18" s="237"/>
      <c r="BN18" s="222"/>
      <c r="BO18" s="223">
        <f>BT18+BY18+CD18</f>
        <v>0</v>
      </c>
      <c r="BP18" s="223"/>
      <c r="BQ18" s="223"/>
      <c r="BR18" s="223"/>
      <c r="BS18" s="240" t="s">
        <v>127</v>
      </c>
      <c r="BT18" s="223">
        <f>AD119</f>
        <v>0</v>
      </c>
      <c r="BU18" s="223"/>
      <c r="BV18" s="223"/>
      <c r="BW18" s="223"/>
      <c r="BX18" s="224" t="s">
        <v>128</v>
      </c>
      <c r="BY18" s="227"/>
      <c r="BZ18" s="228"/>
      <c r="CA18" s="228"/>
      <c r="CB18" s="229"/>
      <c r="CC18" s="224" t="s">
        <v>128</v>
      </c>
      <c r="CD18" s="241"/>
      <c r="CE18" s="241"/>
      <c r="CF18" s="241"/>
      <c r="CG18" s="241"/>
      <c r="CH18" s="78"/>
      <c r="CI18" s="225"/>
      <c r="CJ18" s="225"/>
      <c r="CK18" s="225"/>
      <c r="CL18" s="225"/>
      <c r="CM18" s="78"/>
      <c r="CN18" s="226">
        <f>ArCkPen</f>
        <v>0</v>
      </c>
      <c r="CO18" s="226"/>
      <c r="CP18" s="226"/>
      <c r="CQ18" s="226"/>
      <c r="CR18" s="78"/>
      <c r="CS18" s="212"/>
      <c r="CT18" s="212"/>
      <c r="CU18" s="212"/>
      <c r="CV18" s="212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16"/>
      <c r="C19" s="216"/>
      <c r="D19" s="216"/>
      <c r="E19" s="216"/>
      <c r="F19" s="216"/>
      <c r="G19" s="216"/>
      <c r="H19" s="83"/>
      <c r="I19" s="217"/>
      <c r="J19" s="217"/>
      <c r="K19" s="217"/>
      <c r="L19" s="217"/>
      <c r="M19" s="78"/>
      <c r="N19" s="218"/>
      <c r="O19" s="218"/>
      <c r="P19" s="218"/>
      <c r="Q19" s="218"/>
      <c r="R19" s="78"/>
      <c r="S19" s="219"/>
      <c r="T19" s="219"/>
      <c r="U19" s="219"/>
      <c r="V19" s="219"/>
      <c r="W19" s="78"/>
      <c r="X19" s="220"/>
      <c r="Y19" s="220"/>
      <c r="Z19" s="220"/>
      <c r="AA19" s="220"/>
      <c r="AB19" s="83"/>
      <c r="AC19" s="83"/>
      <c r="AD19" s="216"/>
      <c r="AE19" s="216"/>
      <c r="AF19" s="216"/>
      <c r="AG19" s="216"/>
      <c r="AH19" s="216"/>
      <c r="AI19" s="216"/>
      <c r="AJ19" s="83"/>
      <c r="AK19" s="239"/>
      <c r="AL19" s="239"/>
      <c r="AM19" s="239"/>
      <c r="AN19" s="239"/>
      <c r="AO19" s="240"/>
      <c r="AP19" s="221"/>
      <c r="AQ19" s="221"/>
      <c r="AR19" s="221"/>
      <c r="AS19" s="221"/>
      <c r="AT19" s="222"/>
      <c r="AU19" s="223"/>
      <c r="AV19" s="223"/>
      <c r="AW19" s="223"/>
      <c r="AX19" s="223"/>
      <c r="AY19" s="224"/>
      <c r="AZ19" s="223"/>
      <c r="BA19" s="223"/>
      <c r="BB19" s="223"/>
      <c r="BC19" s="223"/>
      <c r="BD19" s="224"/>
      <c r="BE19" s="241"/>
      <c r="BF19" s="241"/>
      <c r="BG19" s="241"/>
      <c r="BH19" s="241"/>
      <c r="BI19" s="240"/>
      <c r="BJ19" s="237"/>
      <c r="BK19" s="237"/>
      <c r="BL19" s="237"/>
      <c r="BM19" s="237"/>
      <c r="BN19" s="222"/>
      <c r="BO19" s="223"/>
      <c r="BP19" s="223"/>
      <c r="BQ19" s="223"/>
      <c r="BR19" s="223"/>
      <c r="BS19" s="240"/>
      <c r="BT19" s="223"/>
      <c r="BU19" s="223"/>
      <c r="BV19" s="223"/>
      <c r="BW19" s="223"/>
      <c r="BX19" s="224"/>
      <c r="BY19" s="230"/>
      <c r="BZ19" s="231"/>
      <c r="CA19" s="231"/>
      <c r="CB19" s="232"/>
      <c r="CC19" s="224"/>
      <c r="CD19" s="241"/>
      <c r="CE19" s="241"/>
      <c r="CF19" s="241"/>
      <c r="CG19" s="241"/>
      <c r="CH19" s="78"/>
      <c r="CI19" s="225"/>
      <c r="CJ19" s="225"/>
      <c r="CK19" s="225"/>
      <c r="CL19" s="225"/>
      <c r="CM19" s="78"/>
      <c r="CN19" s="226"/>
      <c r="CO19" s="226"/>
      <c r="CP19" s="226"/>
      <c r="CQ19" s="226"/>
      <c r="CR19" s="78"/>
      <c r="CS19" s="212"/>
      <c r="CT19" s="212"/>
      <c r="CU19" s="212"/>
      <c r="CV19" s="212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14" t="s">
        <v>129</v>
      </c>
      <c r="C20" s="214"/>
      <c r="D20" s="214"/>
      <c r="E20" s="214"/>
      <c r="F20" s="214"/>
      <c r="G20" s="214"/>
      <c r="H20" s="83"/>
      <c r="I20" s="217"/>
      <c r="J20" s="217"/>
      <c r="K20" s="217"/>
      <c r="L20" s="217"/>
      <c r="M20" s="78"/>
      <c r="N20" s="218"/>
      <c r="O20" s="218"/>
      <c r="P20" s="218"/>
      <c r="Q20" s="218"/>
      <c r="R20" s="78"/>
      <c r="S20" s="219"/>
      <c r="T20" s="219"/>
      <c r="U20" s="219"/>
      <c r="V20" s="219"/>
      <c r="W20" s="78"/>
      <c r="X20" s="220"/>
      <c r="Y20" s="220"/>
      <c r="Z20" s="220"/>
      <c r="AA20" s="220"/>
      <c r="AB20" s="83"/>
      <c r="AC20" s="83"/>
      <c r="AD20" s="214" t="s">
        <v>130</v>
      </c>
      <c r="AE20" s="214"/>
      <c r="AF20" s="214"/>
      <c r="AG20" s="214"/>
      <c r="AH20" s="214"/>
      <c r="AI20" s="214"/>
      <c r="AJ20" s="83"/>
      <c r="AK20" s="239"/>
      <c r="AL20" s="239"/>
      <c r="AM20" s="239"/>
      <c r="AN20" s="239"/>
      <c r="AO20" s="240"/>
      <c r="AP20" s="221"/>
      <c r="AQ20" s="221"/>
      <c r="AR20" s="221"/>
      <c r="AS20" s="221"/>
      <c r="AT20" s="222"/>
      <c r="AU20" s="223"/>
      <c r="AV20" s="223"/>
      <c r="AW20" s="223"/>
      <c r="AX20" s="223"/>
      <c r="AY20" s="224"/>
      <c r="AZ20" s="223"/>
      <c r="BA20" s="223"/>
      <c r="BB20" s="223"/>
      <c r="BC20" s="223"/>
      <c r="BD20" s="224"/>
      <c r="BE20" s="241"/>
      <c r="BF20" s="241"/>
      <c r="BG20" s="241"/>
      <c r="BH20" s="241"/>
      <c r="BI20" s="240"/>
      <c r="BJ20" s="238" t="s">
        <v>240</v>
      </c>
      <c r="BK20" s="238"/>
      <c r="BL20" s="238"/>
      <c r="BM20" s="238"/>
      <c r="BN20" s="222"/>
      <c r="BO20" s="223"/>
      <c r="BP20" s="223"/>
      <c r="BQ20" s="223"/>
      <c r="BR20" s="223"/>
      <c r="BS20" s="240"/>
      <c r="BT20" s="223"/>
      <c r="BU20" s="223"/>
      <c r="BV20" s="223"/>
      <c r="BW20" s="223"/>
      <c r="BX20" s="224"/>
      <c r="BY20" s="233"/>
      <c r="BZ20" s="234"/>
      <c r="CA20" s="234"/>
      <c r="CB20" s="235"/>
      <c r="CC20" s="224"/>
      <c r="CD20" s="241"/>
      <c r="CE20" s="241"/>
      <c r="CF20" s="241"/>
      <c r="CG20" s="241"/>
      <c r="CH20" s="78"/>
      <c r="CI20" s="225"/>
      <c r="CJ20" s="225"/>
      <c r="CK20" s="225"/>
      <c r="CL20" s="225"/>
      <c r="CM20" s="78"/>
      <c r="CN20" s="226"/>
      <c r="CO20" s="226"/>
      <c r="CP20" s="226"/>
      <c r="CQ20" s="226"/>
      <c r="CR20" s="78"/>
      <c r="CS20" s="212"/>
      <c r="CT20" s="212"/>
      <c r="CU20" s="212"/>
      <c r="CV20" s="212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4" t="s">
        <v>120</v>
      </c>
      <c r="AL21" s="244"/>
      <c r="AM21" s="244"/>
      <c r="AN21" s="244"/>
      <c r="AO21" s="78"/>
      <c r="AP21" s="78"/>
      <c r="AQ21" s="78"/>
      <c r="AR21" s="78"/>
      <c r="AS21" s="78"/>
      <c r="AT21" s="78"/>
      <c r="AU21" s="242" t="s">
        <v>133</v>
      </c>
      <c r="AV21" s="242"/>
      <c r="AW21" s="242"/>
      <c r="AX21" s="242"/>
      <c r="AY21" s="78"/>
      <c r="AZ21" s="242" t="s">
        <v>132</v>
      </c>
      <c r="BA21" s="242"/>
      <c r="BB21" s="242"/>
      <c r="BC21" s="242"/>
      <c r="BD21" s="78"/>
      <c r="BE21" s="242" t="s">
        <v>136</v>
      </c>
      <c r="BF21" s="242"/>
      <c r="BG21" s="242"/>
      <c r="BH21" s="242"/>
      <c r="BI21" s="78"/>
      <c r="BJ21" s="242"/>
      <c r="BK21" s="242"/>
      <c r="BL21" s="242"/>
      <c r="BM21" s="242"/>
      <c r="BN21" s="78"/>
      <c r="BO21" s="244" t="s">
        <v>120</v>
      </c>
      <c r="BP21" s="244"/>
      <c r="BQ21" s="244"/>
      <c r="BR21" s="244"/>
      <c r="BS21" s="78"/>
      <c r="BT21" s="242" t="s">
        <v>131</v>
      </c>
      <c r="BU21" s="242"/>
      <c r="BV21" s="242"/>
      <c r="BW21" s="242"/>
      <c r="BX21" s="78"/>
      <c r="BY21" s="242" t="s">
        <v>135</v>
      </c>
      <c r="BZ21" s="242"/>
      <c r="CA21" s="242"/>
      <c r="CB21" s="242"/>
      <c r="CC21" s="78"/>
      <c r="CD21" s="243" t="s">
        <v>136</v>
      </c>
      <c r="CE21" s="243"/>
      <c r="CF21" s="243"/>
      <c r="CG21" s="243"/>
      <c r="CH21" s="78"/>
      <c r="CI21" s="243"/>
      <c r="CJ21" s="243"/>
      <c r="CK21" s="243"/>
      <c r="CL21" s="243"/>
      <c r="CM21" s="78"/>
      <c r="CN21" s="243" t="s">
        <v>137</v>
      </c>
      <c r="CO21" s="243"/>
      <c r="CP21" s="243"/>
      <c r="CQ21" s="243"/>
      <c r="CR21" s="78"/>
      <c r="CS21" s="245" t="s">
        <v>138</v>
      </c>
      <c r="CT21" s="245"/>
      <c r="CU21" s="245"/>
      <c r="CV21" s="245"/>
      <c r="CW21" s="84"/>
    </row>
    <row r="22" spans="1:116" ht="12.75" customHeight="1" thickBot="1">
      <c r="A22" s="82"/>
      <c r="B22" s="216" t="s">
        <v>46</v>
      </c>
      <c r="C22" s="216"/>
      <c r="D22" s="216"/>
      <c r="E22" s="216"/>
      <c r="F22" s="216"/>
      <c r="G22" s="216"/>
      <c r="H22" s="83"/>
      <c r="I22" s="217">
        <f>CON</f>
        <v>10</v>
      </c>
      <c r="J22" s="217"/>
      <c r="K22" s="217"/>
      <c r="L22" s="217"/>
      <c r="M22" s="78"/>
      <c r="N22" s="218">
        <f>CONMOD</f>
        <v>0</v>
      </c>
      <c r="O22" s="218"/>
      <c r="P22" s="218"/>
      <c r="Q22" s="218"/>
      <c r="R22" s="78"/>
      <c r="S22" s="219"/>
      <c r="T22" s="219"/>
      <c r="U22" s="219"/>
      <c r="V22" s="219"/>
      <c r="W22" s="78"/>
      <c r="X22" s="220"/>
      <c r="Y22" s="220"/>
      <c r="Z22" s="220"/>
      <c r="AA22" s="220"/>
      <c r="AB22" s="83"/>
      <c r="AC22" s="83"/>
      <c r="AD22" s="83"/>
      <c r="AE22" s="83"/>
      <c r="AF22" s="83"/>
      <c r="AG22" s="83"/>
      <c r="AH22" s="83"/>
      <c r="AI22" s="83"/>
      <c r="AJ22" s="83"/>
      <c r="AK22" s="244"/>
      <c r="AL22" s="244"/>
      <c r="AM22" s="244"/>
      <c r="AN22" s="244"/>
      <c r="AO22" s="78"/>
      <c r="AP22" s="78"/>
      <c r="AQ22" s="78"/>
      <c r="AR22" s="78"/>
      <c r="AS22" s="78"/>
      <c r="AT22" s="78"/>
      <c r="AU22" s="242"/>
      <c r="AV22" s="242"/>
      <c r="AW22" s="242"/>
      <c r="AX22" s="242"/>
      <c r="AY22" s="78"/>
      <c r="AZ22" s="242"/>
      <c r="BA22" s="242"/>
      <c r="BB22" s="242"/>
      <c r="BC22" s="242"/>
      <c r="BD22" s="78"/>
      <c r="BE22" s="242"/>
      <c r="BF22" s="242"/>
      <c r="BG22" s="242"/>
      <c r="BH22" s="242"/>
      <c r="BI22" s="78"/>
      <c r="BJ22" s="242"/>
      <c r="BK22" s="242"/>
      <c r="BL22" s="242"/>
      <c r="BM22" s="242"/>
      <c r="BN22" s="78"/>
      <c r="BO22" s="244"/>
      <c r="BP22" s="244"/>
      <c r="BQ22" s="244"/>
      <c r="BR22" s="244"/>
      <c r="BS22" s="78"/>
      <c r="BT22" s="242"/>
      <c r="BU22" s="242"/>
      <c r="BV22" s="242"/>
      <c r="BW22" s="242"/>
      <c r="BX22" s="78"/>
      <c r="BY22" s="242"/>
      <c r="BZ22" s="242"/>
      <c r="CA22" s="242"/>
      <c r="CB22" s="242"/>
      <c r="CC22" s="78"/>
      <c r="CD22" s="242"/>
      <c r="CE22" s="242"/>
      <c r="CF22" s="242"/>
      <c r="CG22" s="242"/>
      <c r="CH22" s="78"/>
      <c r="CI22" s="243"/>
      <c r="CJ22" s="243"/>
      <c r="CK22" s="243"/>
      <c r="CL22" s="243"/>
      <c r="CM22" s="78"/>
      <c r="CN22" s="243"/>
      <c r="CO22" s="243"/>
      <c r="CP22" s="243"/>
      <c r="CQ22" s="243"/>
      <c r="CR22" s="78"/>
      <c r="CS22" s="245"/>
      <c r="CT22" s="245"/>
      <c r="CU22" s="245"/>
      <c r="CV22" s="245"/>
      <c r="CW22" s="84"/>
    </row>
    <row r="23" spans="1:116" ht="13.5" customHeight="1" thickBot="1">
      <c r="A23" s="82"/>
      <c r="B23" s="216"/>
      <c r="C23" s="216"/>
      <c r="D23" s="216"/>
      <c r="E23" s="216"/>
      <c r="F23" s="216"/>
      <c r="G23" s="216"/>
      <c r="H23" s="83"/>
      <c r="I23" s="217"/>
      <c r="J23" s="217"/>
      <c r="K23" s="217"/>
      <c r="L23" s="217"/>
      <c r="M23" s="78"/>
      <c r="N23" s="218"/>
      <c r="O23" s="218"/>
      <c r="P23" s="218"/>
      <c r="Q23" s="218"/>
      <c r="R23" s="78"/>
      <c r="S23" s="219"/>
      <c r="T23" s="219"/>
      <c r="U23" s="219"/>
      <c r="V23" s="219"/>
      <c r="W23" s="78"/>
      <c r="X23" s="220"/>
      <c r="Y23" s="220"/>
      <c r="Z23" s="220"/>
      <c r="AA23" s="22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42"/>
      <c r="BZ23" s="242"/>
      <c r="CA23" s="242"/>
      <c r="CB23" s="242"/>
      <c r="CC23" s="78"/>
      <c r="CD23" s="78"/>
      <c r="CE23" s="78"/>
      <c r="CF23" s="78"/>
      <c r="CG23" s="78"/>
      <c r="CH23" s="78"/>
      <c r="CI23" s="243"/>
      <c r="CJ23" s="243"/>
      <c r="CK23" s="243"/>
      <c r="CL23" s="243"/>
      <c r="CM23" s="78"/>
      <c r="CN23" s="243"/>
      <c r="CO23" s="243"/>
      <c r="CP23" s="243"/>
      <c r="CQ23" s="243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14" t="s">
        <v>139</v>
      </c>
      <c r="C24" s="214"/>
      <c r="D24" s="214"/>
      <c r="E24" s="214"/>
      <c r="F24" s="214"/>
      <c r="G24" s="214"/>
      <c r="H24" s="83"/>
      <c r="I24" s="217"/>
      <c r="J24" s="217"/>
      <c r="K24" s="217"/>
      <c r="L24" s="217"/>
      <c r="M24" s="78"/>
      <c r="N24" s="218"/>
      <c r="O24" s="218"/>
      <c r="P24" s="218"/>
      <c r="Q24" s="218"/>
      <c r="R24" s="78"/>
      <c r="S24" s="219"/>
      <c r="T24" s="219"/>
      <c r="U24" s="219"/>
      <c r="V24" s="219"/>
      <c r="W24" s="78"/>
      <c r="X24" s="220"/>
      <c r="Y24" s="220"/>
      <c r="Z24" s="220"/>
      <c r="AA24" s="220"/>
      <c r="AB24" s="83"/>
      <c r="AC24" s="83"/>
      <c r="AD24" s="216" t="s">
        <v>140</v>
      </c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83"/>
      <c r="AP24" s="253">
        <f>AU24+AZ24</f>
        <v>3</v>
      </c>
      <c r="AQ24" s="253"/>
      <c r="AR24" s="253"/>
      <c r="AS24" s="253"/>
      <c r="AT24" s="224" t="s">
        <v>127</v>
      </c>
      <c r="AU24" s="223">
        <f>DEXMOD</f>
        <v>3</v>
      </c>
      <c r="AV24" s="223"/>
      <c r="AW24" s="223"/>
      <c r="AX24" s="223"/>
      <c r="AY24" s="224" t="s">
        <v>128</v>
      </c>
      <c r="AZ24" s="241">
        <v>0</v>
      </c>
      <c r="BA24" s="241"/>
      <c r="BB24" s="241"/>
      <c r="BC24" s="241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83"/>
      <c r="AP25" s="253"/>
      <c r="AQ25" s="253"/>
      <c r="AR25" s="253"/>
      <c r="AS25" s="253"/>
      <c r="AT25" s="224"/>
      <c r="AU25" s="223"/>
      <c r="AV25" s="223"/>
      <c r="AW25" s="223"/>
      <c r="AX25" s="223"/>
      <c r="AY25" s="224"/>
      <c r="AZ25" s="241"/>
      <c r="BA25" s="241"/>
      <c r="BB25" s="241"/>
      <c r="BC25" s="241"/>
      <c r="BD25" s="83"/>
      <c r="BE25" s="83"/>
      <c r="BF25" s="83"/>
      <c r="BG25" s="252"/>
      <c r="BH25" s="252"/>
      <c r="BI25" s="246" t="s">
        <v>141</v>
      </c>
      <c r="BJ25" s="246"/>
      <c r="BK25" s="246"/>
      <c r="BL25" s="246"/>
      <c r="BM25" s="246"/>
      <c r="BN25" s="246"/>
      <c r="BO25" s="246"/>
      <c r="BP25" s="246"/>
      <c r="BQ25" s="246"/>
      <c r="BR25" s="246"/>
      <c r="BS25" s="246"/>
      <c r="BT25" s="246"/>
      <c r="BU25" s="246"/>
      <c r="BV25" s="246"/>
      <c r="BW25" s="246"/>
      <c r="BX25" s="246"/>
      <c r="BY25" s="246"/>
      <c r="BZ25" s="246"/>
      <c r="CA25" s="246"/>
      <c r="CB25" s="246"/>
      <c r="CC25" s="246"/>
      <c r="CD25" s="246"/>
      <c r="CE25" s="246"/>
      <c r="CF25" s="246"/>
      <c r="CG25" s="246"/>
      <c r="CH25" s="246"/>
      <c r="CI25" s="246"/>
      <c r="CJ25" s="247" t="s">
        <v>142</v>
      </c>
      <c r="CK25" s="247"/>
      <c r="CL25" s="247"/>
      <c r="CM25" s="247"/>
      <c r="CN25" s="247"/>
      <c r="CO25" s="247"/>
      <c r="CP25" s="247"/>
      <c r="CQ25" s="247"/>
      <c r="CR25" s="255">
        <f>Max_Skill_Rank</f>
        <v>12</v>
      </c>
      <c r="CS25" s="255"/>
      <c r="CT25" s="255"/>
      <c r="CU25" s="255"/>
      <c r="CV25" s="255"/>
      <c r="CW25" s="84"/>
    </row>
    <row r="26" spans="1:116" ht="13.5" customHeight="1">
      <c r="A26" s="82"/>
      <c r="B26" s="216" t="s">
        <v>38</v>
      </c>
      <c r="C26" s="216"/>
      <c r="D26" s="216"/>
      <c r="E26" s="216"/>
      <c r="F26" s="216"/>
      <c r="G26" s="216"/>
      <c r="H26" s="83"/>
      <c r="I26" s="217">
        <f>INT</f>
        <v>14</v>
      </c>
      <c r="J26" s="217"/>
      <c r="K26" s="217"/>
      <c r="L26" s="217"/>
      <c r="M26" s="78"/>
      <c r="N26" s="218">
        <f>INTMOD</f>
        <v>2</v>
      </c>
      <c r="O26" s="218"/>
      <c r="P26" s="218"/>
      <c r="Q26" s="218"/>
      <c r="R26" s="78"/>
      <c r="S26" s="219"/>
      <c r="T26" s="219"/>
      <c r="U26" s="219"/>
      <c r="V26" s="219"/>
      <c r="W26" s="78"/>
      <c r="X26" s="220"/>
      <c r="Y26" s="220"/>
      <c r="Z26" s="220"/>
      <c r="AA26" s="220"/>
      <c r="AB26" s="83"/>
      <c r="AC26" s="83"/>
      <c r="AD26" s="214" t="s">
        <v>143</v>
      </c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83"/>
      <c r="AP26" s="253"/>
      <c r="AQ26" s="253"/>
      <c r="AR26" s="253"/>
      <c r="AS26" s="253"/>
      <c r="AT26" s="224"/>
      <c r="AU26" s="223"/>
      <c r="AV26" s="223"/>
      <c r="AW26" s="223"/>
      <c r="AX26" s="223"/>
      <c r="AY26" s="224"/>
      <c r="AZ26" s="241"/>
      <c r="BA26" s="241"/>
      <c r="BB26" s="241"/>
      <c r="BC26" s="241"/>
      <c r="BD26" s="83"/>
      <c r="BE26" s="83"/>
      <c r="BF26" s="83"/>
      <c r="BG26" s="252"/>
      <c r="BH26" s="252"/>
      <c r="BI26" s="246"/>
      <c r="BJ26" s="246"/>
      <c r="BK26" s="246"/>
      <c r="BL26" s="246"/>
      <c r="BM26" s="246"/>
      <c r="BN26" s="246"/>
      <c r="BO26" s="246"/>
      <c r="BP26" s="246"/>
      <c r="BQ26" s="246"/>
      <c r="BR26" s="246"/>
      <c r="BS26" s="246"/>
      <c r="BT26" s="246"/>
      <c r="BU26" s="246"/>
      <c r="BV26" s="246"/>
      <c r="BW26" s="246"/>
      <c r="BX26" s="246"/>
      <c r="BY26" s="246"/>
      <c r="BZ26" s="246"/>
      <c r="CA26" s="246"/>
      <c r="CB26" s="246"/>
      <c r="CC26" s="246"/>
      <c r="CD26" s="246"/>
      <c r="CE26" s="246"/>
      <c r="CF26" s="246"/>
      <c r="CG26" s="246"/>
      <c r="CH26" s="246"/>
      <c r="CI26" s="246"/>
      <c r="CJ26" s="247"/>
      <c r="CK26" s="247"/>
      <c r="CL26" s="247"/>
      <c r="CM26" s="247"/>
      <c r="CN26" s="247"/>
      <c r="CO26" s="247"/>
      <c r="CP26" s="247"/>
      <c r="CQ26" s="247"/>
      <c r="CR26" s="255"/>
      <c r="CS26" s="255"/>
      <c r="CT26" s="255"/>
      <c r="CU26" s="255"/>
      <c r="CV26" s="255"/>
      <c r="CW26" s="84"/>
    </row>
    <row r="27" spans="1:116" ht="12.75" customHeight="1">
      <c r="A27" s="82"/>
      <c r="B27" s="216"/>
      <c r="C27" s="216"/>
      <c r="D27" s="216"/>
      <c r="E27" s="216"/>
      <c r="F27" s="216"/>
      <c r="G27" s="216"/>
      <c r="H27" s="83"/>
      <c r="I27" s="217"/>
      <c r="J27" s="217"/>
      <c r="K27" s="217"/>
      <c r="L27" s="217"/>
      <c r="M27" s="78"/>
      <c r="N27" s="218"/>
      <c r="O27" s="218"/>
      <c r="P27" s="218"/>
      <c r="Q27" s="218"/>
      <c r="R27" s="78"/>
      <c r="S27" s="219"/>
      <c r="T27" s="219"/>
      <c r="U27" s="219"/>
      <c r="V27" s="219"/>
      <c r="W27" s="78"/>
      <c r="X27" s="220"/>
      <c r="Y27" s="220"/>
      <c r="Z27" s="220"/>
      <c r="AA27" s="22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120</v>
      </c>
      <c r="AQ27" s="256"/>
      <c r="AR27" s="256"/>
      <c r="AS27" s="256"/>
      <c r="AT27" s="83"/>
      <c r="AU27" s="254" t="s">
        <v>133</v>
      </c>
      <c r="AV27" s="254"/>
      <c r="AW27" s="254"/>
      <c r="AX27" s="254"/>
      <c r="AY27" s="83"/>
      <c r="AZ27" s="254" t="s">
        <v>136</v>
      </c>
      <c r="BA27" s="254"/>
      <c r="BB27" s="254"/>
      <c r="BC27" s="254"/>
      <c r="BD27" s="83"/>
      <c r="BE27" s="83"/>
      <c r="BF27" s="83"/>
      <c r="BG27" s="252"/>
      <c r="BH27" s="252"/>
      <c r="BI27" s="248" t="s">
        <v>144</v>
      </c>
      <c r="BJ27" s="248"/>
      <c r="BK27" s="248"/>
      <c r="BL27" s="248"/>
      <c r="BM27" s="248"/>
      <c r="BN27" s="248"/>
      <c r="BO27" s="248"/>
      <c r="BP27" s="248"/>
      <c r="BQ27" s="248"/>
      <c r="BR27" s="248"/>
      <c r="BS27" s="248"/>
      <c r="BT27" s="248"/>
      <c r="BU27" s="248"/>
      <c r="BV27" s="248"/>
      <c r="BW27" s="248"/>
      <c r="BX27" s="248"/>
      <c r="BY27" s="249" t="s">
        <v>145</v>
      </c>
      <c r="BZ27" s="249"/>
      <c r="CA27" s="249"/>
      <c r="CB27" s="249"/>
      <c r="CC27" s="83"/>
      <c r="CD27" s="250" t="s">
        <v>146</v>
      </c>
      <c r="CE27" s="250"/>
      <c r="CF27" s="250"/>
      <c r="CG27" s="250"/>
      <c r="CH27" s="83"/>
      <c r="CI27" s="249" t="s">
        <v>117</v>
      </c>
      <c r="CJ27" s="249"/>
      <c r="CK27" s="249"/>
      <c r="CL27" s="249"/>
      <c r="CM27" s="83"/>
      <c r="CN27" s="251" t="s">
        <v>147</v>
      </c>
      <c r="CO27" s="251"/>
      <c r="CP27" s="251"/>
      <c r="CQ27" s="251"/>
      <c r="CR27" s="83"/>
      <c r="CS27" s="249" t="s">
        <v>136</v>
      </c>
      <c r="CT27" s="249"/>
      <c r="CU27" s="249"/>
      <c r="CV27" s="249"/>
      <c r="CW27" s="84"/>
    </row>
    <row r="28" spans="1:116" ht="13.5" customHeight="1">
      <c r="A28" s="82"/>
      <c r="B28" s="214" t="s">
        <v>148</v>
      </c>
      <c r="C28" s="214"/>
      <c r="D28" s="214"/>
      <c r="E28" s="214"/>
      <c r="F28" s="214"/>
      <c r="G28" s="214"/>
      <c r="H28" s="83"/>
      <c r="I28" s="217"/>
      <c r="J28" s="217"/>
      <c r="K28" s="217"/>
      <c r="L28" s="217"/>
      <c r="M28" s="78"/>
      <c r="N28" s="218"/>
      <c r="O28" s="218"/>
      <c r="P28" s="218"/>
      <c r="Q28" s="218"/>
      <c r="R28" s="78"/>
      <c r="S28" s="219"/>
      <c r="T28" s="219"/>
      <c r="U28" s="219"/>
      <c r="V28" s="219"/>
      <c r="W28" s="78"/>
      <c r="X28" s="220"/>
      <c r="Y28" s="220"/>
      <c r="Z28" s="220"/>
      <c r="AA28" s="22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48"/>
      <c r="BJ28" s="248"/>
      <c r="BK28" s="248"/>
      <c r="BL28" s="248"/>
      <c r="BM28" s="248"/>
      <c r="BN28" s="248"/>
      <c r="BO28" s="248"/>
      <c r="BP28" s="248"/>
      <c r="BQ28" s="248"/>
      <c r="BR28" s="248"/>
      <c r="BS28" s="248"/>
      <c r="BT28" s="248"/>
      <c r="BU28" s="248"/>
      <c r="BV28" s="248"/>
      <c r="BW28" s="248"/>
      <c r="BX28" s="248"/>
      <c r="BY28" s="249"/>
      <c r="BZ28" s="249"/>
      <c r="CA28" s="249"/>
      <c r="CB28" s="249"/>
      <c r="CC28" s="83"/>
      <c r="CD28" s="250"/>
      <c r="CE28" s="250"/>
      <c r="CF28" s="250"/>
      <c r="CG28" s="250"/>
      <c r="CH28" s="83"/>
      <c r="CI28" s="249"/>
      <c r="CJ28" s="249"/>
      <c r="CK28" s="249"/>
      <c r="CL28" s="249"/>
      <c r="CM28" s="83"/>
      <c r="CN28" s="251"/>
      <c r="CO28" s="251"/>
      <c r="CP28" s="251"/>
      <c r="CQ28" s="251"/>
      <c r="CR28" s="83"/>
      <c r="CS28" s="249"/>
      <c r="CT28" s="249"/>
      <c r="CU28" s="249"/>
      <c r="CV28" s="249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16" t="s">
        <v>149</v>
      </c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87"/>
      <c r="AU29" s="257">
        <f>FeatSheet!E59</f>
        <v>12</v>
      </c>
      <c r="AV29" s="257"/>
      <c r="AW29" s="257"/>
      <c r="AX29" s="257"/>
      <c r="AY29" s="257"/>
      <c r="AZ29" s="257"/>
      <c r="BA29" s="257"/>
      <c r="BB29" s="257"/>
      <c r="BC29" s="257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16" t="s">
        <v>64</v>
      </c>
      <c r="C30" s="216"/>
      <c r="D30" s="216"/>
      <c r="E30" s="216"/>
      <c r="F30" s="216"/>
      <c r="G30" s="216"/>
      <c r="H30" s="83"/>
      <c r="I30" s="217">
        <f>WIS</f>
        <v>10</v>
      </c>
      <c r="J30" s="217"/>
      <c r="K30" s="217"/>
      <c r="L30" s="217"/>
      <c r="M30" s="78"/>
      <c r="N30" s="218">
        <f>WISMOD</f>
        <v>0</v>
      </c>
      <c r="O30" s="218"/>
      <c r="P30" s="218"/>
      <c r="Q30" s="218"/>
      <c r="R30" s="78"/>
      <c r="S30" s="219"/>
      <c r="T30" s="219"/>
      <c r="U30" s="219"/>
      <c r="V30" s="219"/>
      <c r="W30" s="78"/>
      <c r="X30" s="220"/>
      <c r="Y30" s="220"/>
      <c r="Z30" s="220"/>
      <c r="AA30" s="220"/>
      <c r="AB30" s="83"/>
      <c r="AC30" s="83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87"/>
      <c r="AU30" s="257"/>
      <c r="AV30" s="257"/>
      <c r="AW30" s="257"/>
      <c r="AX30" s="257"/>
      <c r="AY30" s="257"/>
      <c r="AZ30" s="257"/>
      <c r="BA30" s="257"/>
      <c r="BB30" s="257"/>
      <c r="BC30" s="257"/>
      <c r="BD30" s="83"/>
      <c r="BE30" s="260"/>
      <c r="BF30" s="260"/>
      <c r="BG30" s="260"/>
      <c r="BH30" s="260"/>
      <c r="BI30" s="261" t="str">
        <f>FeatSheet!C3</f>
        <v>Acrobatics*</v>
      </c>
      <c r="BJ30" s="261"/>
      <c r="BK30" s="261"/>
      <c r="BL30" s="261"/>
      <c r="BM30" s="261"/>
      <c r="BN30" s="261"/>
      <c r="BO30" s="261"/>
      <c r="BP30" s="261"/>
      <c r="BQ30" s="261"/>
      <c r="BR30" s="261"/>
      <c r="BS30" s="261"/>
      <c r="BT30" s="261"/>
      <c r="BU30" s="261"/>
      <c r="BV30" s="261"/>
      <c r="BW30" s="261"/>
      <c r="BX30" s="261"/>
      <c r="BY30" s="262" t="str">
        <f>FeatSheet!I3</f>
        <v>DEX</v>
      </c>
      <c r="BZ30" s="262"/>
      <c r="CA30" s="262"/>
      <c r="CB30" s="262"/>
      <c r="CC30" s="263"/>
      <c r="CD30" s="264" t="str">
        <f>IF(AND(FeatSheet!G3=1,FeatSheet!D3=0)=TRUE,"",(CI30+CN30+CS30))</f>
        <v/>
      </c>
      <c r="CE30" s="264"/>
      <c r="CF30" s="264"/>
      <c r="CG30" s="264"/>
      <c r="CH30" s="258" t="s">
        <v>127</v>
      </c>
      <c r="CI30" s="259">
        <f>FeatSheet!J3-ArCkPen</f>
        <v>3</v>
      </c>
      <c r="CJ30" s="259"/>
      <c r="CK30" s="259"/>
      <c r="CL30" s="259"/>
      <c r="CM30" s="258" t="s">
        <v>128</v>
      </c>
      <c r="CN30" s="259">
        <f>ROUNDDOWN(FeatSheet!F3,0)</f>
        <v>0</v>
      </c>
      <c r="CO30" s="259"/>
      <c r="CP30" s="259"/>
      <c r="CQ30" s="259"/>
      <c r="CR30" s="258" t="s">
        <v>128</v>
      </c>
      <c r="CS30" s="259"/>
      <c r="CT30" s="259"/>
      <c r="CU30" s="259"/>
      <c r="CV30" s="259"/>
      <c r="CW30" s="84"/>
    </row>
    <row r="31" spans="1:116" ht="13.5" customHeight="1">
      <c r="A31" s="82"/>
      <c r="B31" s="216"/>
      <c r="C31" s="216"/>
      <c r="D31" s="216"/>
      <c r="E31" s="216"/>
      <c r="F31" s="216"/>
      <c r="G31" s="216"/>
      <c r="H31" s="83"/>
      <c r="I31" s="217"/>
      <c r="J31" s="217"/>
      <c r="K31" s="217"/>
      <c r="L31" s="217"/>
      <c r="M31" s="78"/>
      <c r="N31" s="218"/>
      <c r="O31" s="218"/>
      <c r="P31" s="218"/>
      <c r="Q31" s="218"/>
      <c r="R31" s="78"/>
      <c r="S31" s="219"/>
      <c r="T31" s="219"/>
      <c r="U31" s="219"/>
      <c r="V31" s="219"/>
      <c r="W31" s="78"/>
      <c r="X31" s="220"/>
      <c r="Y31" s="220"/>
      <c r="Z31" s="220"/>
      <c r="AA31" s="220"/>
      <c r="AB31" s="83"/>
      <c r="AC31" s="83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87"/>
      <c r="AU31" s="257"/>
      <c r="AV31" s="257"/>
      <c r="AW31" s="257"/>
      <c r="AX31" s="257"/>
      <c r="AY31" s="257"/>
      <c r="AZ31" s="257"/>
      <c r="BA31" s="257"/>
      <c r="BB31" s="257"/>
      <c r="BC31" s="257"/>
      <c r="BD31" s="83"/>
      <c r="BE31" s="260"/>
      <c r="BF31" s="260"/>
      <c r="BG31" s="260"/>
      <c r="BH31" s="260"/>
      <c r="BI31" s="261"/>
      <c r="BJ31" s="261"/>
      <c r="BK31" s="261"/>
      <c r="BL31" s="261"/>
      <c r="BM31" s="261"/>
      <c r="BN31" s="261"/>
      <c r="BO31" s="261"/>
      <c r="BP31" s="261"/>
      <c r="BQ31" s="261"/>
      <c r="BR31" s="261"/>
      <c r="BS31" s="261"/>
      <c r="BT31" s="261"/>
      <c r="BU31" s="261"/>
      <c r="BV31" s="261"/>
      <c r="BW31" s="261"/>
      <c r="BX31" s="261"/>
      <c r="BY31" s="262"/>
      <c r="BZ31" s="262"/>
      <c r="CA31" s="262"/>
      <c r="CB31" s="262"/>
      <c r="CC31" s="263"/>
      <c r="CD31" s="264"/>
      <c r="CE31" s="264"/>
      <c r="CF31" s="264"/>
      <c r="CG31" s="264"/>
      <c r="CH31" s="258"/>
      <c r="CI31" s="259"/>
      <c r="CJ31" s="259"/>
      <c r="CK31" s="259"/>
      <c r="CL31" s="259"/>
      <c r="CM31" s="258"/>
      <c r="CN31" s="259"/>
      <c r="CO31" s="259"/>
      <c r="CP31" s="259"/>
      <c r="CQ31" s="259"/>
      <c r="CR31" s="258"/>
      <c r="CS31" s="259"/>
      <c r="CT31" s="259"/>
      <c r="CU31" s="259"/>
      <c r="CV31" s="259"/>
      <c r="CW31" s="84"/>
      <c r="CZ31" s="71">
        <v>1</v>
      </c>
    </row>
    <row r="32" spans="1:116" ht="13.5" customHeight="1">
      <c r="A32" s="82"/>
      <c r="B32" s="214" t="s">
        <v>150</v>
      </c>
      <c r="C32" s="214"/>
      <c r="D32" s="214"/>
      <c r="E32" s="214"/>
      <c r="F32" s="214"/>
      <c r="G32" s="214"/>
      <c r="H32" s="83"/>
      <c r="I32" s="217"/>
      <c r="J32" s="217"/>
      <c r="K32" s="217"/>
      <c r="L32" s="217"/>
      <c r="M32" s="78"/>
      <c r="N32" s="218"/>
      <c r="O32" s="218"/>
      <c r="P32" s="218"/>
      <c r="Q32" s="218"/>
      <c r="R32" s="78"/>
      <c r="S32" s="219"/>
      <c r="T32" s="219"/>
      <c r="U32" s="219"/>
      <c r="V32" s="219"/>
      <c r="W32" s="78"/>
      <c r="X32" s="220"/>
      <c r="Y32" s="220"/>
      <c r="Z32" s="220"/>
      <c r="AA32" s="22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0"/>
      <c r="BH32" s="260"/>
      <c r="BI32" s="261" t="str">
        <f>FeatSheet!C4</f>
        <v xml:space="preserve">Alchemy </v>
      </c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1"/>
      <c r="BU32" s="261"/>
      <c r="BV32" s="261"/>
      <c r="BW32" s="261"/>
      <c r="BX32" s="261"/>
      <c r="BY32" s="262" t="str">
        <f>FeatSheet!I4</f>
        <v>INT</v>
      </c>
      <c r="BZ32" s="262"/>
      <c r="CA32" s="262"/>
      <c r="CB32" s="262"/>
      <c r="CC32" s="263"/>
      <c r="CD32" s="264" t="str">
        <f>IF(AND(FeatSheet!G4=1,FeatSheet!D4=0)=TRUE,"",(CI32+CN32+CS32))</f>
        <v/>
      </c>
      <c r="CE32" s="264"/>
      <c r="CF32" s="264"/>
      <c r="CG32" s="264"/>
      <c r="CH32" s="258" t="s">
        <v>127</v>
      </c>
      <c r="CI32" s="259">
        <f>FeatSheet!J4</f>
        <v>2</v>
      </c>
      <c r="CJ32" s="259"/>
      <c r="CK32" s="259"/>
      <c r="CL32" s="259"/>
      <c r="CM32" s="258" t="s">
        <v>128</v>
      </c>
      <c r="CN32" s="259">
        <f>ROUNDDOWN(FeatSheet!F4,0)</f>
        <v>0</v>
      </c>
      <c r="CO32" s="259"/>
      <c r="CP32" s="259"/>
      <c r="CQ32" s="259"/>
      <c r="CR32" s="258" t="s">
        <v>128</v>
      </c>
      <c r="CS32" s="259"/>
      <c r="CT32" s="259"/>
      <c r="CU32" s="259"/>
      <c r="CV32" s="259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16" t="s">
        <v>151</v>
      </c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87"/>
      <c r="AU33" s="257">
        <f>FeatSheet!E58</f>
        <v>3</v>
      </c>
      <c r="AV33" s="257"/>
      <c r="AW33" s="257"/>
      <c r="AX33" s="257"/>
      <c r="AY33" s="257"/>
      <c r="AZ33" s="257"/>
      <c r="BA33" s="257"/>
      <c r="BB33" s="257"/>
      <c r="BC33" s="257"/>
      <c r="BD33" s="83"/>
      <c r="BE33" s="83"/>
      <c r="BF33" s="83"/>
      <c r="BG33" s="260"/>
      <c r="BH33" s="260"/>
      <c r="BI33" s="261"/>
      <c r="BJ33" s="261"/>
      <c r="BK33" s="261"/>
      <c r="BL33" s="261"/>
      <c r="BM33" s="261"/>
      <c r="BN33" s="261"/>
      <c r="BO33" s="261"/>
      <c r="BP33" s="261"/>
      <c r="BQ33" s="261"/>
      <c r="BR33" s="261"/>
      <c r="BS33" s="261"/>
      <c r="BT33" s="261"/>
      <c r="BU33" s="261"/>
      <c r="BV33" s="261"/>
      <c r="BW33" s="261"/>
      <c r="BX33" s="261"/>
      <c r="BY33" s="262"/>
      <c r="BZ33" s="262"/>
      <c r="CA33" s="262"/>
      <c r="CB33" s="262"/>
      <c r="CC33" s="263"/>
      <c r="CD33" s="264"/>
      <c r="CE33" s="264"/>
      <c r="CF33" s="264"/>
      <c r="CG33" s="264"/>
      <c r="CH33" s="258"/>
      <c r="CI33" s="259"/>
      <c r="CJ33" s="259"/>
      <c r="CK33" s="259"/>
      <c r="CL33" s="259"/>
      <c r="CM33" s="258"/>
      <c r="CN33" s="259"/>
      <c r="CO33" s="259"/>
      <c r="CP33" s="259"/>
      <c r="CQ33" s="259"/>
      <c r="CR33" s="258"/>
      <c r="CS33" s="259"/>
      <c r="CT33" s="259"/>
      <c r="CU33" s="259"/>
      <c r="CV33" s="259"/>
      <c r="CW33" s="84"/>
      <c r="CZ33" s="71">
        <v>2</v>
      </c>
    </row>
    <row r="34" spans="1:104" ht="13.5" customHeight="1">
      <c r="A34" s="82"/>
      <c r="B34" s="216" t="s">
        <v>45</v>
      </c>
      <c r="C34" s="216"/>
      <c r="D34" s="216"/>
      <c r="E34" s="216"/>
      <c r="F34" s="216"/>
      <c r="G34" s="216"/>
      <c r="H34" s="83"/>
      <c r="I34" s="217">
        <f>CHA</f>
        <v>16</v>
      </c>
      <c r="J34" s="217"/>
      <c r="K34" s="217"/>
      <c r="L34" s="217"/>
      <c r="M34" s="78"/>
      <c r="N34" s="218">
        <f>CHAMOD</f>
        <v>3</v>
      </c>
      <c r="O34" s="218"/>
      <c r="P34" s="218"/>
      <c r="Q34" s="218"/>
      <c r="R34" s="78"/>
      <c r="S34" s="219"/>
      <c r="T34" s="219"/>
      <c r="U34" s="219"/>
      <c r="V34" s="219"/>
      <c r="W34" s="78"/>
      <c r="X34" s="220"/>
      <c r="Y34" s="220"/>
      <c r="Z34" s="220"/>
      <c r="AA34" s="220"/>
      <c r="AB34" s="83"/>
      <c r="AC34" s="83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87"/>
      <c r="AU34" s="257"/>
      <c r="AV34" s="257"/>
      <c r="AW34" s="257"/>
      <c r="AX34" s="257"/>
      <c r="AY34" s="257"/>
      <c r="AZ34" s="257"/>
      <c r="BA34" s="257"/>
      <c r="BB34" s="257"/>
      <c r="BC34" s="257"/>
      <c r="BD34" s="83"/>
      <c r="BE34" s="83"/>
      <c r="BF34" s="83"/>
      <c r="BG34" s="260"/>
      <c r="BH34" s="260"/>
      <c r="BI34" s="261" t="str">
        <f>FeatSheet!C5</f>
        <v>Appraise</v>
      </c>
      <c r="BJ34" s="261"/>
      <c r="BK34" s="261"/>
      <c r="BL34" s="261"/>
      <c r="BM34" s="261"/>
      <c r="BN34" s="261"/>
      <c r="BO34" s="261"/>
      <c r="BP34" s="261"/>
      <c r="BQ34" s="261"/>
      <c r="BR34" s="261"/>
      <c r="BS34" s="261"/>
      <c r="BT34" s="261"/>
      <c r="BU34" s="261"/>
      <c r="BV34" s="261"/>
      <c r="BW34" s="261"/>
      <c r="BX34" s="261"/>
      <c r="BY34" s="262" t="str">
        <f>FeatSheet!I5</f>
        <v>INT</v>
      </c>
      <c r="BZ34" s="262"/>
      <c r="CA34" s="262"/>
      <c r="CB34" s="262"/>
      <c r="CC34" s="263"/>
      <c r="CD34" s="264">
        <f>IF(AND(FeatSheet!G5=1,FeatSheet!D5=0)=TRUE,"",(CI34+CN34+CS34))</f>
        <v>2</v>
      </c>
      <c r="CE34" s="264"/>
      <c r="CF34" s="264"/>
      <c r="CG34" s="264"/>
      <c r="CH34" s="258" t="s">
        <v>127</v>
      </c>
      <c r="CI34" s="259">
        <f>FeatSheet!J5</f>
        <v>2</v>
      </c>
      <c r="CJ34" s="259"/>
      <c r="CK34" s="259"/>
      <c r="CL34" s="259"/>
      <c r="CM34" s="258" t="s">
        <v>128</v>
      </c>
      <c r="CN34" s="259">
        <f>ROUNDDOWN(FeatSheet!F5,0)</f>
        <v>0</v>
      </c>
      <c r="CO34" s="259"/>
      <c r="CP34" s="259"/>
      <c r="CQ34" s="259"/>
      <c r="CR34" s="258" t="s">
        <v>128</v>
      </c>
      <c r="CS34" s="259"/>
      <c r="CT34" s="259"/>
      <c r="CU34" s="259"/>
      <c r="CV34" s="259"/>
      <c r="CW34" s="84"/>
    </row>
    <row r="35" spans="1:104" ht="12.75" customHeight="1">
      <c r="A35" s="82"/>
      <c r="B35" s="216"/>
      <c r="C35" s="216"/>
      <c r="D35" s="216"/>
      <c r="E35" s="216"/>
      <c r="F35" s="216"/>
      <c r="G35" s="216"/>
      <c r="H35" s="83"/>
      <c r="I35" s="217"/>
      <c r="J35" s="217"/>
      <c r="K35" s="217"/>
      <c r="L35" s="217"/>
      <c r="M35" s="78"/>
      <c r="N35" s="218"/>
      <c r="O35" s="218"/>
      <c r="P35" s="218"/>
      <c r="Q35" s="218"/>
      <c r="R35" s="78"/>
      <c r="S35" s="219"/>
      <c r="T35" s="219"/>
      <c r="U35" s="219"/>
      <c r="V35" s="219"/>
      <c r="W35" s="78"/>
      <c r="X35" s="220"/>
      <c r="Y35" s="220"/>
      <c r="Z35" s="220"/>
      <c r="AA35" s="220"/>
      <c r="AB35" s="83"/>
      <c r="AC35" s="83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87"/>
      <c r="AU35" s="257"/>
      <c r="AV35" s="257"/>
      <c r="AW35" s="257"/>
      <c r="AX35" s="257"/>
      <c r="AY35" s="257"/>
      <c r="AZ35" s="257"/>
      <c r="BA35" s="257"/>
      <c r="BB35" s="257"/>
      <c r="BC35" s="257"/>
      <c r="BD35" s="83"/>
      <c r="BE35" s="83"/>
      <c r="BF35" s="83"/>
      <c r="BG35" s="260"/>
      <c r="BH35" s="260"/>
      <c r="BI35" s="261"/>
      <c r="BJ35" s="261"/>
      <c r="BK35" s="261"/>
      <c r="BL35" s="261"/>
      <c r="BM35" s="261"/>
      <c r="BN35" s="261"/>
      <c r="BO35" s="261"/>
      <c r="BP35" s="261"/>
      <c r="BQ35" s="261"/>
      <c r="BR35" s="261"/>
      <c r="BS35" s="261"/>
      <c r="BT35" s="261"/>
      <c r="BU35" s="261"/>
      <c r="BV35" s="261"/>
      <c r="BW35" s="261"/>
      <c r="BX35" s="261"/>
      <c r="BY35" s="262"/>
      <c r="BZ35" s="262"/>
      <c r="CA35" s="262"/>
      <c r="CB35" s="262"/>
      <c r="CC35" s="263"/>
      <c r="CD35" s="264"/>
      <c r="CE35" s="264"/>
      <c r="CF35" s="264"/>
      <c r="CG35" s="264"/>
      <c r="CH35" s="258"/>
      <c r="CI35" s="259"/>
      <c r="CJ35" s="259"/>
      <c r="CK35" s="259"/>
      <c r="CL35" s="259"/>
      <c r="CM35" s="258"/>
      <c r="CN35" s="259"/>
      <c r="CO35" s="259"/>
      <c r="CP35" s="259"/>
      <c r="CQ35" s="259"/>
      <c r="CR35" s="258"/>
      <c r="CS35" s="259"/>
      <c r="CT35" s="259"/>
      <c r="CU35" s="259"/>
      <c r="CV35" s="259"/>
      <c r="CW35" s="84"/>
      <c r="CZ35" s="71">
        <v>3</v>
      </c>
    </row>
    <row r="36" spans="1:104" ht="13.5" customHeight="1">
      <c r="A36" s="82"/>
      <c r="B36" s="214" t="s">
        <v>152</v>
      </c>
      <c r="C36" s="214"/>
      <c r="D36" s="214"/>
      <c r="E36" s="214"/>
      <c r="F36" s="214"/>
      <c r="G36" s="214"/>
      <c r="H36" s="83"/>
      <c r="I36" s="217"/>
      <c r="J36" s="217"/>
      <c r="K36" s="217"/>
      <c r="L36" s="217"/>
      <c r="M36" s="78"/>
      <c r="N36" s="218"/>
      <c r="O36" s="218"/>
      <c r="P36" s="218"/>
      <c r="Q36" s="218"/>
      <c r="R36" s="78"/>
      <c r="S36" s="219"/>
      <c r="T36" s="219"/>
      <c r="U36" s="219"/>
      <c r="V36" s="219"/>
      <c r="W36" s="78"/>
      <c r="X36" s="220"/>
      <c r="Y36" s="220"/>
      <c r="Z36" s="220"/>
      <c r="AA36" s="22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0"/>
      <c r="BH36" s="260"/>
      <c r="BI36" s="261" t="str">
        <f>FeatSheet!C6</f>
        <v>Climb/Jump*</v>
      </c>
      <c r="BJ36" s="261"/>
      <c r="BK36" s="261"/>
      <c r="BL36" s="261"/>
      <c r="BM36" s="261"/>
      <c r="BN36" s="261"/>
      <c r="BO36" s="261"/>
      <c r="BP36" s="261"/>
      <c r="BQ36" s="261"/>
      <c r="BR36" s="261"/>
      <c r="BS36" s="261"/>
      <c r="BT36" s="261"/>
      <c r="BU36" s="261"/>
      <c r="BV36" s="261"/>
      <c r="BW36" s="261"/>
      <c r="BX36" s="261"/>
      <c r="BY36" s="262" t="str">
        <f>FeatSheet!I6</f>
        <v>STR</v>
      </c>
      <c r="BZ36" s="262"/>
      <c r="CA36" s="262"/>
      <c r="CB36" s="262"/>
      <c r="CC36" s="263"/>
      <c r="CD36" s="264">
        <f>IF(AND(FeatSheet!G6=1,FeatSheet!D6=0)=TRUE,"",(CI36+CN36+CS36))</f>
        <v>0</v>
      </c>
      <c r="CE36" s="264"/>
      <c r="CF36" s="264"/>
      <c r="CG36" s="264"/>
      <c r="CH36" s="258" t="s">
        <v>127</v>
      </c>
      <c r="CI36" s="259">
        <f>FeatSheet!J6-ArCkPen</f>
        <v>0</v>
      </c>
      <c r="CJ36" s="259"/>
      <c r="CK36" s="259"/>
      <c r="CL36" s="259"/>
      <c r="CM36" s="258" t="s">
        <v>128</v>
      </c>
      <c r="CN36" s="259">
        <f>ROUNDDOWN(FeatSheet!F6,0)</f>
        <v>0</v>
      </c>
      <c r="CO36" s="259"/>
      <c r="CP36" s="259"/>
      <c r="CQ36" s="259"/>
      <c r="CR36" s="258" t="s">
        <v>128</v>
      </c>
      <c r="CS36" s="259"/>
      <c r="CT36" s="259"/>
      <c r="CU36" s="259"/>
      <c r="CV36" s="259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0"/>
      <c r="BH37" s="260"/>
      <c r="BI37" s="261"/>
      <c r="BJ37" s="261"/>
      <c r="BK37" s="261"/>
      <c r="BL37" s="261"/>
      <c r="BM37" s="261"/>
      <c r="BN37" s="261"/>
      <c r="BO37" s="261"/>
      <c r="BP37" s="261"/>
      <c r="BQ37" s="261"/>
      <c r="BR37" s="261"/>
      <c r="BS37" s="261"/>
      <c r="BT37" s="261"/>
      <c r="BU37" s="261"/>
      <c r="BV37" s="261"/>
      <c r="BW37" s="261"/>
      <c r="BX37" s="261"/>
      <c r="BY37" s="262"/>
      <c r="BZ37" s="262"/>
      <c r="CA37" s="262"/>
      <c r="CB37" s="262"/>
      <c r="CC37" s="263"/>
      <c r="CD37" s="264"/>
      <c r="CE37" s="264"/>
      <c r="CF37" s="264"/>
      <c r="CG37" s="264"/>
      <c r="CH37" s="258"/>
      <c r="CI37" s="259"/>
      <c r="CJ37" s="259"/>
      <c r="CK37" s="259"/>
      <c r="CL37" s="259"/>
      <c r="CM37" s="258"/>
      <c r="CN37" s="259"/>
      <c r="CO37" s="259"/>
      <c r="CP37" s="259"/>
      <c r="CQ37" s="259"/>
      <c r="CR37" s="258"/>
      <c r="CS37" s="259"/>
      <c r="CT37" s="259"/>
      <c r="CU37" s="259"/>
      <c r="CV37" s="259"/>
      <c r="CW37" s="84"/>
      <c r="CZ37" s="71">
        <v>4</v>
      </c>
    </row>
    <row r="38" spans="1:104" ht="12.75" customHeight="1">
      <c r="A38" s="82"/>
      <c r="B38" s="265" t="s">
        <v>153</v>
      </c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83"/>
      <c r="N38" s="207" t="s">
        <v>120</v>
      </c>
      <c r="O38" s="207"/>
      <c r="P38" s="207"/>
      <c r="Q38" s="207"/>
      <c r="R38" s="78"/>
      <c r="S38" s="205" t="s">
        <v>154</v>
      </c>
      <c r="T38" s="205"/>
      <c r="U38" s="205"/>
      <c r="V38" s="205"/>
      <c r="W38" s="78"/>
      <c r="X38" s="205" t="s">
        <v>117</v>
      </c>
      <c r="Y38" s="205"/>
      <c r="Z38" s="205"/>
      <c r="AA38" s="205"/>
      <c r="AB38" s="78"/>
      <c r="AC38" s="205" t="s">
        <v>155</v>
      </c>
      <c r="AD38" s="205"/>
      <c r="AE38" s="205"/>
      <c r="AF38" s="205"/>
      <c r="AG38" s="78"/>
      <c r="AH38" s="205" t="s">
        <v>136</v>
      </c>
      <c r="AI38" s="205"/>
      <c r="AJ38" s="205"/>
      <c r="AK38" s="205"/>
      <c r="AL38" s="78"/>
      <c r="AM38" s="206" t="s">
        <v>119</v>
      </c>
      <c r="AN38" s="206"/>
      <c r="AO38" s="206"/>
      <c r="AP38" s="206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0"/>
      <c r="BH38" s="260"/>
      <c r="BI38" s="261" t="str">
        <f>FeatSheet!C7</f>
        <v>Craft ( Instrument )</v>
      </c>
      <c r="BJ38" s="261"/>
      <c r="BK38" s="261"/>
      <c r="BL38" s="261"/>
      <c r="BM38" s="261"/>
      <c r="BN38" s="261"/>
      <c r="BO38" s="261"/>
      <c r="BP38" s="261"/>
      <c r="BQ38" s="261"/>
      <c r="BR38" s="261"/>
      <c r="BS38" s="261"/>
      <c r="BT38" s="261"/>
      <c r="BU38" s="261"/>
      <c r="BV38" s="261"/>
      <c r="BW38" s="261"/>
      <c r="BX38" s="261"/>
      <c r="BY38" s="262" t="str">
        <f>FeatSheet!I7</f>
        <v>INT</v>
      </c>
      <c r="BZ38" s="262"/>
      <c r="CA38" s="262"/>
      <c r="CB38" s="262"/>
      <c r="CC38" s="263"/>
      <c r="CD38" s="264">
        <f>IF(AND(FeatSheet!G7=1,FeatSheet!D7=0)=TRUE,"",(CI38+CN38+CS38))</f>
        <v>14</v>
      </c>
      <c r="CE38" s="264"/>
      <c r="CF38" s="264"/>
      <c r="CG38" s="264"/>
      <c r="CH38" s="258" t="s">
        <v>127</v>
      </c>
      <c r="CI38" s="259">
        <f>FeatSheet!J7</f>
        <v>2</v>
      </c>
      <c r="CJ38" s="259"/>
      <c r="CK38" s="259"/>
      <c r="CL38" s="259"/>
      <c r="CM38" s="258" t="s">
        <v>128</v>
      </c>
      <c r="CN38" s="259">
        <f>ROUNDDOWN(FeatSheet!F7,0)</f>
        <v>10</v>
      </c>
      <c r="CO38" s="259"/>
      <c r="CP38" s="259"/>
      <c r="CQ38" s="259"/>
      <c r="CR38" s="258" t="s">
        <v>128</v>
      </c>
      <c r="CS38" s="259">
        <v>2</v>
      </c>
      <c r="CT38" s="259"/>
      <c r="CU38" s="259"/>
      <c r="CV38" s="259"/>
      <c r="CW38" s="84"/>
    </row>
    <row r="39" spans="1:104" ht="13.5" customHeight="1" thickBot="1">
      <c r="A39" s="82"/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83"/>
      <c r="N39" s="207"/>
      <c r="O39" s="207"/>
      <c r="P39" s="207"/>
      <c r="Q39" s="207"/>
      <c r="R39" s="78"/>
      <c r="S39" s="205"/>
      <c r="T39" s="205"/>
      <c r="U39" s="205"/>
      <c r="V39" s="205"/>
      <c r="W39" s="78"/>
      <c r="X39" s="205"/>
      <c r="Y39" s="205"/>
      <c r="Z39" s="205"/>
      <c r="AA39" s="205"/>
      <c r="AB39" s="78"/>
      <c r="AC39" s="205"/>
      <c r="AD39" s="205"/>
      <c r="AE39" s="205"/>
      <c r="AF39" s="205"/>
      <c r="AG39" s="78"/>
      <c r="AH39" s="205"/>
      <c r="AI39" s="205"/>
      <c r="AJ39" s="205"/>
      <c r="AK39" s="205"/>
      <c r="AL39" s="78"/>
      <c r="AM39" s="206"/>
      <c r="AN39" s="206"/>
      <c r="AO39" s="206"/>
      <c r="AP39" s="206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0"/>
      <c r="BH39" s="260"/>
      <c r="BI39" s="261"/>
      <c r="BJ39" s="261"/>
      <c r="BK39" s="261"/>
      <c r="BL39" s="261"/>
      <c r="BM39" s="261"/>
      <c r="BN39" s="261"/>
      <c r="BO39" s="261"/>
      <c r="BP39" s="261"/>
      <c r="BQ39" s="261"/>
      <c r="BR39" s="261"/>
      <c r="BS39" s="261"/>
      <c r="BT39" s="261"/>
      <c r="BU39" s="261"/>
      <c r="BV39" s="261"/>
      <c r="BW39" s="261"/>
      <c r="BX39" s="261"/>
      <c r="BY39" s="262"/>
      <c r="BZ39" s="262"/>
      <c r="CA39" s="262"/>
      <c r="CB39" s="262"/>
      <c r="CC39" s="263"/>
      <c r="CD39" s="264"/>
      <c r="CE39" s="264"/>
      <c r="CF39" s="264"/>
      <c r="CG39" s="264"/>
      <c r="CH39" s="258"/>
      <c r="CI39" s="259"/>
      <c r="CJ39" s="259"/>
      <c r="CK39" s="259"/>
      <c r="CL39" s="259"/>
      <c r="CM39" s="258"/>
      <c r="CN39" s="259"/>
      <c r="CO39" s="259"/>
      <c r="CP39" s="259"/>
      <c r="CQ39" s="259"/>
      <c r="CR39" s="258"/>
      <c r="CS39" s="259"/>
      <c r="CT39" s="259"/>
      <c r="CU39" s="259"/>
      <c r="CV39" s="259"/>
      <c r="CW39" s="84"/>
      <c r="CZ39" s="71">
        <v>5</v>
      </c>
    </row>
    <row r="40" spans="1:104" ht="12.75" customHeight="1" thickBot="1">
      <c r="A40" s="82"/>
      <c r="B40" s="216" t="s">
        <v>156</v>
      </c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83"/>
      <c r="N40" s="253">
        <f>S40+X40+AC40+AH40</f>
        <v>4</v>
      </c>
      <c r="O40" s="253"/>
      <c r="P40" s="253"/>
      <c r="Q40" s="253"/>
      <c r="R40" s="224" t="s">
        <v>127</v>
      </c>
      <c r="S40" s="223">
        <f>FeatSheet!AK4</f>
        <v>4</v>
      </c>
      <c r="T40" s="223"/>
      <c r="U40" s="223"/>
      <c r="V40" s="223"/>
      <c r="W40" s="224" t="s">
        <v>128</v>
      </c>
      <c r="X40" s="266">
        <f>CONMOD</f>
        <v>0</v>
      </c>
      <c r="Y40" s="266"/>
      <c r="Z40" s="266"/>
      <c r="AA40" s="266"/>
      <c r="AB40" s="224" t="s">
        <v>128</v>
      </c>
      <c r="AC40" s="241">
        <v>0</v>
      </c>
      <c r="AD40" s="241"/>
      <c r="AE40" s="241"/>
      <c r="AF40" s="241"/>
      <c r="AG40" s="224" t="s">
        <v>128</v>
      </c>
      <c r="AH40" s="241">
        <f>FortMOD</f>
        <v>0</v>
      </c>
      <c r="AI40" s="241"/>
      <c r="AJ40" s="241"/>
      <c r="AK40" s="241"/>
      <c r="AL40" s="240" t="s">
        <v>128</v>
      </c>
      <c r="AM40" s="267"/>
      <c r="AN40" s="267"/>
      <c r="AO40" s="267"/>
      <c r="AP40" s="26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0"/>
      <c r="BH40" s="260"/>
      <c r="BI40" s="261" t="str">
        <f>FeatSheet!C8</f>
        <v>Craft ( Cabinet Making )</v>
      </c>
      <c r="BJ40" s="261"/>
      <c r="BK40" s="261"/>
      <c r="BL40" s="261"/>
      <c r="BM40" s="261"/>
      <c r="BN40" s="261"/>
      <c r="BO40" s="261"/>
      <c r="BP40" s="261"/>
      <c r="BQ40" s="261"/>
      <c r="BR40" s="261"/>
      <c r="BS40" s="261"/>
      <c r="BT40" s="261"/>
      <c r="BU40" s="261"/>
      <c r="BV40" s="261"/>
      <c r="BW40" s="261"/>
      <c r="BX40" s="261"/>
      <c r="BY40" s="262" t="str">
        <f>FeatSheet!I8</f>
        <v>INT</v>
      </c>
      <c r="BZ40" s="262"/>
      <c r="CA40" s="262"/>
      <c r="CB40" s="262"/>
      <c r="CC40" s="263"/>
      <c r="CD40" s="264">
        <f>IF(AND(FeatSheet!G8=1,FeatSheet!D8=0)=TRUE,"",(CI40+CN40+CS40))</f>
        <v>7</v>
      </c>
      <c r="CE40" s="264"/>
      <c r="CF40" s="264"/>
      <c r="CG40" s="264"/>
      <c r="CH40" s="258" t="s">
        <v>127</v>
      </c>
      <c r="CI40" s="259">
        <f>FeatSheet!J8</f>
        <v>2</v>
      </c>
      <c r="CJ40" s="259"/>
      <c r="CK40" s="259"/>
      <c r="CL40" s="259"/>
      <c r="CM40" s="258" t="s">
        <v>128</v>
      </c>
      <c r="CN40" s="259">
        <f>ROUNDDOWN(FeatSheet!F8,0)</f>
        <v>5</v>
      </c>
      <c r="CO40" s="259"/>
      <c r="CP40" s="259"/>
      <c r="CQ40" s="259"/>
      <c r="CR40" s="258" t="s">
        <v>128</v>
      </c>
      <c r="CS40" s="259"/>
      <c r="CT40" s="259"/>
      <c r="CU40" s="259"/>
      <c r="CV40" s="259"/>
      <c r="CW40" s="84"/>
    </row>
    <row r="41" spans="1:104" ht="12.75" customHeight="1" thickBot="1">
      <c r="A41" s="82"/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83"/>
      <c r="N41" s="253"/>
      <c r="O41" s="253"/>
      <c r="P41" s="253"/>
      <c r="Q41" s="253"/>
      <c r="R41" s="224"/>
      <c r="S41" s="223"/>
      <c r="T41" s="223"/>
      <c r="U41" s="223"/>
      <c r="V41" s="223"/>
      <c r="W41" s="224"/>
      <c r="X41" s="266"/>
      <c r="Y41" s="266"/>
      <c r="Z41" s="266"/>
      <c r="AA41" s="266"/>
      <c r="AB41" s="224"/>
      <c r="AC41" s="241"/>
      <c r="AD41" s="241"/>
      <c r="AE41" s="241"/>
      <c r="AF41" s="241"/>
      <c r="AG41" s="224"/>
      <c r="AH41" s="241"/>
      <c r="AI41" s="241"/>
      <c r="AJ41" s="241"/>
      <c r="AK41" s="241"/>
      <c r="AL41" s="240"/>
      <c r="AM41" s="267"/>
      <c r="AN41" s="267"/>
      <c r="AO41" s="267"/>
      <c r="AP41" s="26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0"/>
      <c r="BH41" s="260"/>
      <c r="BI41" s="261"/>
      <c r="BJ41" s="261"/>
      <c r="BK41" s="261"/>
      <c r="BL41" s="261"/>
      <c r="BM41" s="261"/>
      <c r="BN41" s="261"/>
      <c r="BO41" s="261"/>
      <c r="BP41" s="261"/>
      <c r="BQ41" s="261"/>
      <c r="BR41" s="261"/>
      <c r="BS41" s="261"/>
      <c r="BT41" s="261"/>
      <c r="BU41" s="261"/>
      <c r="BV41" s="261"/>
      <c r="BW41" s="261"/>
      <c r="BX41" s="261"/>
      <c r="BY41" s="262"/>
      <c r="BZ41" s="262"/>
      <c r="CA41" s="262"/>
      <c r="CB41" s="262"/>
      <c r="CC41" s="263"/>
      <c r="CD41" s="264"/>
      <c r="CE41" s="264"/>
      <c r="CF41" s="264"/>
      <c r="CG41" s="264"/>
      <c r="CH41" s="258"/>
      <c r="CI41" s="259"/>
      <c r="CJ41" s="259"/>
      <c r="CK41" s="259"/>
      <c r="CL41" s="259"/>
      <c r="CM41" s="258"/>
      <c r="CN41" s="259"/>
      <c r="CO41" s="259"/>
      <c r="CP41" s="259"/>
      <c r="CQ41" s="259"/>
      <c r="CR41" s="258"/>
      <c r="CS41" s="259"/>
      <c r="CT41" s="259"/>
      <c r="CU41" s="259"/>
      <c r="CV41" s="259"/>
      <c r="CW41" s="84"/>
      <c r="CZ41" s="71">
        <v>6</v>
      </c>
    </row>
    <row r="42" spans="1:104" ht="13.5" customHeight="1" thickBot="1">
      <c r="A42" s="82"/>
      <c r="B42" s="214" t="s">
        <v>157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83"/>
      <c r="N42" s="253"/>
      <c r="O42" s="253"/>
      <c r="P42" s="253"/>
      <c r="Q42" s="253"/>
      <c r="R42" s="224"/>
      <c r="S42" s="223"/>
      <c r="T42" s="223"/>
      <c r="U42" s="223"/>
      <c r="V42" s="223"/>
      <c r="W42" s="224"/>
      <c r="X42" s="266"/>
      <c r="Y42" s="266"/>
      <c r="Z42" s="266"/>
      <c r="AA42" s="266"/>
      <c r="AB42" s="224"/>
      <c r="AC42" s="241"/>
      <c r="AD42" s="241"/>
      <c r="AE42" s="241"/>
      <c r="AF42" s="241"/>
      <c r="AG42" s="224"/>
      <c r="AH42" s="241"/>
      <c r="AI42" s="241"/>
      <c r="AJ42" s="241"/>
      <c r="AK42" s="241"/>
      <c r="AL42" s="240"/>
      <c r="AM42" s="267"/>
      <c r="AN42" s="267"/>
      <c r="AO42" s="267"/>
      <c r="AP42" s="26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0"/>
      <c r="BH42" s="260"/>
      <c r="BI42" s="261" t="str">
        <f>FeatSheet!C9</f>
        <v>Craft ( C )</v>
      </c>
      <c r="BJ42" s="261"/>
      <c r="BK42" s="261"/>
      <c r="BL42" s="261"/>
      <c r="BM42" s="261"/>
      <c r="BN42" s="261"/>
      <c r="BO42" s="261"/>
      <c r="BP42" s="261"/>
      <c r="BQ42" s="261"/>
      <c r="BR42" s="261"/>
      <c r="BS42" s="261"/>
      <c r="BT42" s="261"/>
      <c r="BU42" s="261"/>
      <c r="BV42" s="261"/>
      <c r="BW42" s="261"/>
      <c r="BX42" s="261"/>
      <c r="BY42" s="262" t="str">
        <f>FeatSheet!I9</f>
        <v>INT</v>
      </c>
      <c r="BZ42" s="262"/>
      <c r="CA42" s="262"/>
      <c r="CB42" s="262"/>
      <c r="CC42" s="263"/>
      <c r="CD42" s="264">
        <f>IF(AND(FeatSheet!G9=1,FeatSheet!D9=0)=TRUE,"",(CI42+CN42+CS42))</f>
        <v>2</v>
      </c>
      <c r="CE42" s="264"/>
      <c r="CF42" s="264"/>
      <c r="CG42" s="264"/>
      <c r="CH42" s="258" t="s">
        <v>127</v>
      </c>
      <c r="CI42" s="259">
        <f>FeatSheet!J9</f>
        <v>2</v>
      </c>
      <c r="CJ42" s="259"/>
      <c r="CK42" s="259"/>
      <c r="CL42" s="259"/>
      <c r="CM42" s="258" t="s">
        <v>128</v>
      </c>
      <c r="CN42" s="259">
        <f>ROUNDDOWN(FeatSheet!F9,0)</f>
        <v>0</v>
      </c>
      <c r="CO42" s="259"/>
      <c r="CP42" s="259"/>
      <c r="CQ42" s="259"/>
      <c r="CR42" s="258" t="s">
        <v>128</v>
      </c>
      <c r="CS42" s="259"/>
      <c r="CT42" s="259"/>
      <c r="CU42" s="259"/>
      <c r="CV42" s="259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0"/>
      <c r="BH43" s="260"/>
      <c r="BI43" s="261"/>
      <c r="BJ43" s="261"/>
      <c r="BK43" s="261"/>
      <c r="BL43" s="261"/>
      <c r="BM43" s="261"/>
      <c r="BN43" s="261"/>
      <c r="BO43" s="261"/>
      <c r="BP43" s="261"/>
      <c r="BQ43" s="261"/>
      <c r="BR43" s="261"/>
      <c r="BS43" s="261"/>
      <c r="BT43" s="261"/>
      <c r="BU43" s="261"/>
      <c r="BV43" s="261"/>
      <c r="BW43" s="261"/>
      <c r="BX43" s="261"/>
      <c r="BY43" s="262"/>
      <c r="BZ43" s="262"/>
      <c r="CA43" s="262"/>
      <c r="CB43" s="262"/>
      <c r="CC43" s="263"/>
      <c r="CD43" s="264"/>
      <c r="CE43" s="264"/>
      <c r="CF43" s="264"/>
      <c r="CG43" s="264"/>
      <c r="CH43" s="258"/>
      <c r="CI43" s="259"/>
      <c r="CJ43" s="259"/>
      <c r="CK43" s="259"/>
      <c r="CL43" s="259"/>
      <c r="CM43" s="258"/>
      <c r="CN43" s="259"/>
      <c r="CO43" s="259"/>
      <c r="CP43" s="259"/>
      <c r="CQ43" s="259"/>
      <c r="CR43" s="258"/>
      <c r="CS43" s="259"/>
      <c r="CT43" s="259"/>
      <c r="CU43" s="259"/>
      <c r="CV43" s="259"/>
      <c r="CW43" s="84"/>
      <c r="CZ43" s="71">
        <v>7</v>
      </c>
    </row>
    <row r="44" spans="1:104" ht="12.75" customHeight="1">
      <c r="A44" s="82"/>
      <c r="B44" s="216" t="s">
        <v>158</v>
      </c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83"/>
      <c r="N44" s="253">
        <f>S44+X44+AC44+AH44</f>
        <v>9</v>
      </c>
      <c r="O44" s="253"/>
      <c r="P44" s="253"/>
      <c r="Q44" s="253"/>
      <c r="R44" s="224" t="s">
        <v>127</v>
      </c>
      <c r="S44" s="223">
        <f>FeatSheet!AK7</f>
        <v>6</v>
      </c>
      <c r="T44" s="223"/>
      <c r="U44" s="223"/>
      <c r="V44" s="223"/>
      <c r="W44" s="224" t="s">
        <v>128</v>
      </c>
      <c r="X44" s="266">
        <f>DEXMOD</f>
        <v>3</v>
      </c>
      <c r="Y44" s="266"/>
      <c r="Z44" s="266"/>
      <c r="AA44" s="266"/>
      <c r="AB44" s="224" t="s">
        <v>128</v>
      </c>
      <c r="AC44" s="241">
        <v>0</v>
      </c>
      <c r="AD44" s="241"/>
      <c r="AE44" s="241"/>
      <c r="AF44" s="241"/>
      <c r="AG44" s="224" t="s">
        <v>128</v>
      </c>
      <c r="AH44" s="241">
        <f>RefMOD</f>
        <v>0</v>
      </c>
      <c r="AI44" s="241"/>
      <c r="AJ44" s="241"/>
      <c r="AK44" s="241"/>
      <c r="AL44" s="240" t="s">
        <v>128</v>
      </c>
      <c r="AM44" s="267"/>
      <c r="AN44" s="267"/>
      <c r="AO44" s="267"/>
      <c r="AP44" s="26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0"/>
      <c r="BH44" s="260"/>
      <c r="BI44" s="261" t="str">
        <f>FeatSheet!C10</f>
        <v>Craft ( D )</v>
      </c>
      <c r="BJ44" s="261"/>
      <c r="BK44" s="261"/>
      <c r="BL44" s="261"/>
      <c r="BM44" s="261"/>
      <c r="BN44" s="261"/>
      <c r="BO44" s="261"/>
      <c r="BP44" s="261"/>
      <c r="BQ44" s="261"/>
      <c r="BR44" s="261"/>
      <c r="BS44" s="261"/>
      <c r="BT44" s="261"/>
      <c r="BU44" s="261"/>
      <c r="BV44" s="261"/>
      <c r="BW44" s="261"/>
      <c r="BX44" s="261"/>
      <c r="BY44" s="262" t="str">
        <f>FeatSheet!I10</f>
        <v>INT</v>
      </c>
      <c r="BZ44" s="262"/>
      <c r="CA44" s="262"/>
      <c r="CB44" s="262"/>
      <c r="CC44" s="263"/>
      <c r="CD44" s="264">
        <f>IF(AND(FeatSheet!G10=1,FeatSheet!D10=0)=TRUE,"",(CI44+CN44+CS44))</f>
        <v>2</v>
      </c>
      <c r="CE44" s="264"/>
      <c r="CF44" s="264"/>
      <c r="CG44" s="264"/>
      <c r="CH44" s="258" t="s">
        <v>127</v>
      </c>
      <c r="CI44" s="259">
        <f>FeatSheet!J10</f>
        <v>2</v>
      </c>
      <c r="CJ44" s="259"/>
      <c r="CK44" s="259"/>
      <c r="CL44" s="259"/>
      <c r="CM44" s="258" t="s">
        <v>128</v>
      </c>
      <c r="CN44" s="259">
        <f>ROUNDDOWN(FeatSheet!F10,0)</f>
        <v>0</v>
      </c>
      <c r="CO44" s="259"/>
      <c r="CP44" s="259"/>
      <c r="CQ44" s="259"/>
      <c r="CR44" s="258" t="s">
        <v>128</v>
      </c>
      <c r="CS44" s="259"/>
      <c r="CT44" s="259"/>
      <c r="CU44" s="259"/>
      <c r="CV44" s="259"/>
      <c r="CW44" s="84"/>
    </row>
    <row r="45" spans="1:104" ht="12.75" customHeight="1">
      <c r="A45" s="82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83"/>
      <c r="N45" s="253"/>
      <c r="O45" s="253"/>
      <c r="P45" s="253"/>
      <c r="Q45" s="253"/>
      <c r="R45" s="224"/>
      <c r="S45" s="223"/>
      <c r="T45" s="223"/>
      <c r="U45" s="223"/>
      <c r="V45" s="223"/>
      <c r="W45" s="224"/>
      <c r="X45" s="266"/>
      <c r="Y45" s="266"/>
      <c r="Z45" s="266"/>
      <c r="AA45" s="266"/>
      <c r="AB45" s="224"/>
      <c r="AC45" s="241"/>
      <c r="AD45" s="241"/>
      <c r="AE45" s="241"/>
      <c r="AF45" s="241"/>
      <c r="AG45" s="224"/>
      <c r="AH45" s="241"/>
      <c r="AI45" s="241"/>
      <c r="AJ45" s="241"/>
      <c r="AK45" s="241"/>
      <c r="AL45" s="240"/>
      <c r="AM45" s="267"/>
      <c r="AN45" s="267"/>
      <c r="AO45" s="267"/>
      <c r="AP45" s="26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0"/>
      <c r="BH45" s="260"/>
      <c r="BI45" s="261"/>
      <c r="BJ45" s="261"/>
      <c r="BK45" s="261"/>
      <c r="BL45" s="261"/>
      <c r="BM45" s="261"/>
      <c r="BN45" s="261"/>
      <c r="BO45" s="261"/>
      <c r="BP45" s="261"/>
      <c r="BQ45" s="261"/>
      <c r="BR45" s="261"/>
      <c r="BS45" s="261"/>
      <c r="BT45" s="261"/>
      <c r="BU45" s="261"/>
      <c r="BV45" s="261"/>
      <c r="BW45" s="261"/>
      <c r="BX45" s="261"/>
      <c r="BY45" s="262"/>
      <c r="BZ45" s="262"/>
      <c r="CA45" s="262"/>
      <c r="CB45" s="262"/>
      <c r="CC45" s="263"/>
      <c r="CD45" s="264"/>
      <c r="CE45" s="264"/>
      <c r="CF45" s="264"/>
      <c r="CG45" s="264"/>
      <c r="CH45" s="258"/>
      <c r="CI45" s="259"/>
      <c r="CJ45" s="259"/>
      <c r="CK45" s="259"/>
      <c r="CL45" s="259"/>
      <c r="CM45" s="258"/>
      <c r="CN45" s="259"/>
      <c r="CO45" s="259"/>
      <c r="CP45" s="259"/>
      <c r="CQ45" s="259"/>
      <c r="CR45" s="258"/>
      <c r="CS45" s="259"/>
      <c r="CT45" s="259"/>
      <c r="CU45" s="259"/>
      <c r="CV45" s="259"/>
      <c r="CW45" s="84"/>
      <c r="CZ45" s="71">
        <v>8</v>
      </c>
    </row>
    <row r="46" spans="1:104" ht="13.5" customHeight="1">
      <c r="A46" s="82"/>
      <c r="B46" s="214" t="s">
        <v>159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83"/>
      <c r="N46" s="253"/>
      <c r="O46" s="253"/>
      <c r="P46" s="253"/>
      <c r="Q46" s="253"/>
      <c r="R46" s="224"/>
      <c r="S46" s="223"/>
      <c r="T46" s="223"/>
      <c r="U46" s="223"/>
      <c r="V46" s="223"/>
      <c r="W46" s="224"/>
      <c r="X46" s="266"/>
      <c r="Y46" s="266"/>
      <c r="Z46" s="266"/>
      <c r="AA46" s="266"/>
      <c r="AB46" s="224"/>
      <c r="AC46" s="241"/>
      <c r="AD46" s="241"/>
      <c r="AE46" s="241"/>
      <c r="AF46" s="241"/>
      <c r="AG46" s="224"/>
      <c r="AH46" s="241"/>
      <c r="AI46" s="241"/>
      <c r="AJ46" s="241"/>
      <c r="AK46" s="241"/>
      <c r="AL46" s="240"/>
      <c r="AM46" s="267"/>
      <c r="AN46" s="267"/>
      <c r="AO46" s="267"/>
      <c r="AP46" s="26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0"/>
      <c r="BH46" s="260"/>
      <c r="BI46" s="261" t="str">
        <f>FeatSheet!C11</f>
        <v>Deception</v>
      </c>
      <c r="BJ46" s="261"/>
      <c r="BK46" s="261"/>
      <c r="BL46" s="261"/>
      <c r="BM46" s="261"/>
      <c r="BN46" s="261"/>
      <c r="BO46" s="261"/>
      <c r="BP46" s="261"/>
      <c r="BQ46" s="261"/>
      <c r="BR46" s="261"/>
      <c r="BS46" s="261"/>
      <c r="BT46" s="261"/>
      <c r="BU46" s="261"/>
      <c r="BV46" s="261"/>
      <c r="BW46" s="261"/>
      <c r="BX46" s="261"/>
      <c r="BY46" s="262" t="str">
        <f>FeatSheet!I11</f>
        <v>CHA</v>
      </c>
      <c r="BZ46" s="262"/>
      <c r="CA46" s="262"/>
      <c r="CB46" s="262"/>
      <c r="CC46" s="263"/>
      <c r="CD46" s="264">
        <f>IF(AND(FeatSheet!G11=1,FeatSheet!D11=0)=TRUE,"",(CI46+CN46+CS46))</f>
        <v>13</v>
      </c>
      <c r="CE46" s="264"/>
      <c r="CF46" s="264"/>
      <c r="CG46" s="264"/>
      <c r="CH46" s="258" t="s">
        <v>127</v>
      </c>
      <c r="CI46" s="259">
        <f>FeatSheet!J11</f>
        <v>3</v>
      </c>
      <c r="CJ46" s="259"/>
      <c r="CK46" s="259"/>
      <c r="CL46" s="259"/>
      <c r="CM46" s="258" t="s">
        <v>128</v>
      </c>
      <c r="CN46" s="259">
        <f>ROUNDDOWN(FeatSheet!F11,0)</f>
        <v>10</v>
      </c>
      <c r="CO46" s="259"/>
      <c r="CP46" s="259"/>
      <c r="CQ46" s="259"/>
      <c r="CR46" s="258" t="s">
        <v>128</v>
      </c>
      <c r="CS46" s="259"/>
      <c r="CT46" s="259"/>
      <c r="CU46" s="259"/>
      <c r="CV46" s="259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0"/>
      <c r="BH47" s="260"/>
      <c r="BI47" s="261"/>
      <c r="BJ47" s="261"/>
      <c r="BK47" s="261"/>
      <c r="BL47" s="261"/>
      <c r="BM47" s="261"/>
      <c r="BN47" s="261"/>
      <c r="BO47" s="261"/>
      <c r="BP47" s="261"/>
      <c r="BQ47" s="261"/>
      <c r="BR47" s="261"/>
      <c r="BS47" s="261"/>
      <c r="BT47" s="261"/>
      <c r="BU47" s="261"/>
      <c r="BV47" s="261"/>
      <c r="BW47" s="261"/>
      <c r="BX47" s="261"/>
      <c r="BY47" s="262"/>
      <c r="BZ47" s="262"/>
      <c r="CA47" s="262"/>
      <c r="CB47" s="262"/>
      <c r="CC47" s="263"/>
      <c r="CD47" s="264"/>
      <c r="CE47" s="264"/>
      <c r="CF47" s="264"/>
      <c r="CG47" s="264"/>
      <c r="CH47" s="258"/>
      <c r="CI47" s="259"/>
      <c r="CJ47" s="259"/>
      <c r="CK47" s="259"/>
      <c r="CL47" s="259"/>
      <c r="CM47" s="258"/>
      <c r="CN47" s="259"/>
      <c r="CO47" s="259"/>
      <c r="CP47" s="259"/>
      <c r="CQ47" s="259"/>
      <c r="CR47" s="258"/>
      <c r="CS47" s="259"/>
      <c r="CT47" s="259"/>
      <c r="CU47" s="259"/>
      <c r="CV47" s="259"/>
      <c r="CW47" s="84"/>
      <c r="CZ47" s="71">
        <v>9</v>
      </c>
    </row>
    <row r="48" spans="1:104" ht="12.75" customHeight="1" thickBot="1">
      <c r="A48" s="82"/>
      <c r="B48" s="216" t="s">
        <v>160</v>
      </c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83"/>
      <c r="N48" s="253">
        <f>S48+X48+AC48+AH48</f>
        <v>6</v>
      </c>
      <c r="O48" s="253"/>
      <c r="P48" s="253"/>
      <c r="Q48" s="253"/>
      <c r="R48" s="224" t="s">
        <v>127</v>
      </c>
      <c r="S48" s="223">
        <f>FeatSheet!AK10</f>
        <v>6</v>
      </c>
      <c r="T48" s="223"/>
      <c r="U48" s="223"/>
      <c r="V48" s="223"/>
      <c r="W48" s="224" t="s">
        <v>128</v>
      </c>
      <c r="X48" s="266">
        <f>WISMOD</f>
        <v>0</v>
      </c>
      <c r="Y48" s="266"/>
      <c r="Z48" s="266"/>
      <c r="AA48" s="266"/>
      <c r="AB48" s="224" t="s">
        <v>128</v>
      </c>
      <c r="AC48" s="241">
        <v>0</v>
      </c>
      <c r="AD48" s="241"/>
      <c r="AE48" s="241"/>
      <c r="AF48" s="241"/>
      <c r="AG48" s="224" t="s">
        <v>128</v>
      </c>
      <c r="AH48" s="241">
        <f>WillMOD</f>
        <v>0</v>
      </c>
      <c r="AI48" s="241"/>
      <c r="AJ48" s="241"/>
      <c r="AK48" s="241"/>
      <c r="AL48" s="240" t="s">
        <v>128</v>
      </c>
      <c r="AM48" s="267"/>
      <c r="AN48" s="267"/>
      <c r="AO48" s="267"/>
      <c r="AP48" s="26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0"/>
      <c r="BH48" s="260"/>
      <c r="BI48" s="261" t="str">
        <f>FeatSheet!C12</f>
        <v>Diplomacy</v>
      </c>
      <c r="BJ48" s="261"/>
      <c r="BK48" s="261"/>
      <c r="BL48" s="261"/>
      <c r="BM48" s="261"/>
      <c r="BN48" s="261"/>
      <c r="BO48" s="261"/>
      <c r="BP48" s="261"/>
      <c r="BQ48" s="261"/>
      <c r="BR48" s="261"/>
      <c r="BS48" s="261"/>
      <c r="BT48" s="261"/>
      <c r="BU48" s="261"/>
      <c r="BV48" s="261"/>
      <c r="BW48" s="261"/>
      <c r="BX48" s="261"/>
      <c r="BY48" s="262" t="str">
        <f>FeatSheet!I12</f>
        <v>CHA</v>
      </c>
      <c r="BZ48" s="262"/>
      <c r="CA48" s="262"/>
      <c r="CB48" s="262"/>
      <c r="CC48" s="263"/>
      <c r="CD48" s="264">
        <f>IF(AND(FeatSheet!G12=1,FeatSheet!D12=0)=TRUE,"",(CI48+CN48+CS48))</f>
        <v>15</v>
      </c>
      <c r="CE48" s="264"/>
      <c r="CF48" s="264"/>
      <c r="CG48" s="264"/>
      <c r="CH48" s="258" t="s">
        <v>127</v>
      </c>
      <c r="CI48" s="259">
        <f>FeatSheet!J12</f>
        <v>3</v>
      </c>
      <c r="CJ48" s="259"/>
      <c r="CK48" s="259"/>
      <c r="CL48" s="259"/>
      <c r="CM48" s="258" t="s">
        <v>128</v>
      </c>
      <c r="CN48" s="259">
        <f>ROUNDDOWN(FeatSheet!F12,0)</f>
        <v>10</v>
      </c>
      <c r="CO48" s="259"/>
      <c r="CP48" s="259"/>
      <c r="CQ48" s="259"/>
      <c r="CR48" s="258" t="s">
        <v>128</v>
      </c>
      <c r="CS48" s="259">
        <v>2</v>
      </c>
      <c r="CT48" s="259"/>
      <c r="CU48" s="259"/>
      <c r="CV48" s="259"/>
      <c r="CW48" s="84"/>
    </row>
    <row r="49" spans="1:104" ht="12.75" customHeight="1" thickBot="1">
      <c r="A49" s="82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83"/>
      <c r="N49" s="253"/>
      <c r="O49" s="253"/>
      <c r="P49" s="253"/>
      <c r="Q49" s="253"/>
      <c r="R49" s="224"/>
      <c r="S49" s="223"/>
      <c r="T49" s="223"/>
      <c r="U49" s="223"/>
      <c r="V49" s="223"/>
      <c r="W49" s="224"/>
      <c r="X49" s="266"/>
      <c r="Y49" s="266"/>
      <c r="Z49" s="266"/>
      <c r="AA49" s="266"/>
      <c r="AB49" s="224"/>
      <c r="AC49" s="241"/>
      <c r="AD49" s="241"/>
      <c r="AE49" s="241"/>
      <c r="AF49" s="241"/>
      <c r="AG49" s="224"/>
      <c r="AH49" s="241"/>
      <c r="AI49" s="241"/>
      <c r="AJ49" s="241"/>
      <c r="AK49" s="241"/>
      <c r="AL49" s="240"/>
      <c r="AM49" s="267"/>
      <c r="AN49" s="267"/>
      <c r="AO49" s="267"/>
      <c r="AP49" s="26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0"/>
      <c r="BH49" s="260"/>
      <c r="BI49" s="261"/>
      <c r="BJ49" s="261"/>
      <c r="BK49" s="261"/>
      <c r="BL49" s="261"/>
      <c r="BM49" s="261"/>
      <c r="BN49" s="261"/>
      <c r="BO49" s="261"/>
      <c r="BP49" s="261"/>
      <c r="BQ49" s="261"/>
      <c r="BR49" s="261"/>
      <c r="BS49" s="261"/>
      <c r="BT49" s="261"/>
      <c r="BU49" s="261"/>
      <c r="BV49" s="261"/>
      <c r="BW49" s="261"/>
      <c r="BX49" s="261"/>
      <c r="BY49" s="262"/>
      <c r="BZ49" s="262"/>
      <c r="CA49" s="262"/>
      <c r="CB49" s="262"/>
      <c r="CC49" s="263"/>
      <c r="CD49" s="264"/>
      <c r="CE49" s="264"/>
      <c r="CF49" s="264"/>
      <c r="CG49" s="264"/>
      <c r="CH49" s="258"/>
      <c r="CI49" s="259"/>
      <c r="CJ49" s="259"/>
      <c r="CK49" s="259"/>
      <c r="CL49" s="259"/>
      <c r="CM49" s="258"/>
      <c r="CN49" s="259"/>
      <c r="CO49" s="259"/>
      <c r="CP49" s="259"/>
      <c r="CQ49" s="259"/>
      <c r="CR49" s="258"/>
      <c r="CS49" s="259"/>
      <c r="CT49" s="259"/>
      <c r="CU49" s="259"/>
      <c r="CV49" s="259"/>
      <c r="CW49" s="84"/>
      <c r="CZ49" s="71">
        <v>10</v>
      </c>
    </row>
    <row r="50" spans="1:104" ht="13.5" customHeight="1" thickBot="1">
      <c r="A50" s="82"/>
      <c r="B50" s="214" t="s">
        <v>161</v>
      </c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83"/>
      <c r="N50" s="253"/>
      <c r="O50" s="253"/>
      <c r="P50" s="253"/>
      <c r="Q50" s="253"/>
      <c r="R50" s="224"/>
      <c r="S50" s="223"/>
      <c r="T50" s="223"/>
      <c r="U50" s="223"/>
      <c r="V50" s="223"/>
      <c r="W50" s="224"/>
      <c r="X50" s="266"/>
      <c r="Y50" s="266"/>
      <c r="Z50" s="266"/>
      <c r="AA50" s="266"/>
      <c r="AB50" s="224"/>
      <c r="AC50" s="241"/>
      <c r="AD50" s="241"/>
      <c r="AE50" s="241"/>
      <c r="AF50" s="241"/>
      <c r="AG50" s="224"/>
      <c r="AH50" s="241"/>
      <c r="AI50" s="241"/>
      <c r="AJ50" s="241"/>
      <c r="AK50" s="241"/>
      <c r="AL50" s="240"/>
      <c r="AM50" s="267"/>
      <c r="AN50" s="267"/>
      <c r="AO50" s="267"/>
      <c r="AP50" s="26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0"/>
      <c r="BH50" s="260"/>
      <c r="BI50" s="261" t="str">
        <f>FeatSheet!C13</f>
        <v>Disable Device</v>
      </c>
      <c r="BJ50" s="261"/>
      <c r="BK50" s="261"/>
      <c r="BL50" s="261"/>
      <c r="BM50" s="261"/>
      <c r="BN50" s="261"/>
      <c r="BO50" s="261"/>
      <c r="BP50" s="261"/>
      <c r="BQ50" s="261"/>
      <c r="BR50" s="261"/>
      <c r="BS50" s="261"/>
      <c r="BT50" s="261"/>
      <c r="BU50" s="261"/>
      <c r="BV50" s="261"/>
      <c r="BW50" s="261"/>
      <c r="BX50" s="261"/>
      <c r="BY50" s="262" t="str">
        <f>FeatSheet!I13</f>
        <v>INT</v>
      </c>
      <c r="BZ50" s="262"/>
      <c r="CA50" s="262"/>
      <c r="CB50" s="262"/>
      <c r="CC50" s="263"/>
      <c r="CD50" s="264" t="str">
        <f>IF(AND(FeatSheet!G13=1,FeatSheet!D13=0)=TRUE,"",(CI50+CN50+CS50))</f>
        <v/>
      </c>
      <c r="CE50" s="264"/>
      <c r="CF50" s="264"/>
      <c r="CG50" s="264"/>
      <c r="CH50" s="258" t="s">
        <v>127</v>
      </c>
      <c r="CI50" s="259">
        <f>FeatSheet!J13</f>
        <v>2</v>
      </c>
      <c r="CJ50" s="259"/>
      <c r="CK50" s="259"/>
      <c r="CL50" s="259"/>
      <c r="CM50" s="258" t="s">
        <v>128</v>
      </c>
      <c r="CN50" s="259">
        <f>ROUNDDOWN(FeatSheet!F13,0)</f>
        <v>0</v>
      </c>
      <c r="CO50" s="259"/>
      <c r="CP50" s="259"/>
      <c r="CQ50" s="259"/>
      <c r="CR50" s="258" t="s">
        <v>128</v>
      </c>
      <c r="CS50" s="259"/>
      <c r="CT50" s="259"/>
      <c r="CU50" s="259"/>
      <c r="CV50" s="259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0"/>
      <c r="BH51" s="260"/>
      <c r="BI51" s="261"/>
      <c r="BJ51" s="261"/>
      <c r="BK51" s="261"/>
      <c r="BL51" s="261"/>
      <c r="BM51" s="261"/>
      <c r="BN51" s="261"/>
      <c r="BO51" s="261"/>
      <c r="BP51" s="261"/>
      <c r="BQ51" s="261"/>
      <c r="BR51" s="261"/>
      <c r="BS51" s="261"/>
      <c r="BT51" s="261"/>
      <c r="BU51" s="261"/>
      <c r="BV51" s="261"/>
      <c r="BW51" s="261"/>
      <c r="BX51" s="261"/>
      <c r="BY51" s="262"/>
      <c r="BZ51" s="262"/>
      <c r="CA51" s="262"/>
      <c r="CB51" s="262"/>
      <c r="CC51" s="263"/>
      <c r="CD51" s="264"/>
      <c r="CE51" s="264"/>
      <c r="CF51" s="264"/>
      <c r="CG51" s="264"/>
      <c r="CH51" s="258"/>
      <c r="CI51" s="259"/>
      <c r="CJ51" s="259"/>
      <c r="CK51" s="259"/>
      <c r="CL51" s="259"/>
      <c r="CM51" s="258"/>
      <c r="CN51" s="259"/>
      <c r="CO51" s="259"/>
      <c r="CP51" s="259"/>
      <c r="CQ51" s="259"/>
      <c r="CR51" s="258"/>
      <c r="CS51" s="259"/>
      <c r="CT51" s="259"/>
      <c r="CU51" s="259"/>
      <c r="CV51" s="259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0"/>
      <c r="BH52" s="260"/>
      <c r="BI52" s="261" t="str">
        <f>FeatSheet!C14</f>
        <v>Disguise</v>
      </c>
      <c r="BJ52" s="261"/>
      <c r="BK52" s="261"/>
      <c r="BL52" s="261"/>
      <c r="BM52" s="261"/>
      <c r="BN52" s="261"/>
      <c r="BO52" s="261"/>
      <c r="BP52" s="261"/>
      <c r="BQ52" s="261"/>
      <c r="BR52" s="261"/>
      <c r="BS52" s="261"/>
      <c r="BT52" s="261"/>
      <c r="BU52" s="261"/>
      <c r="BV52" s="261"/>
      <c r="BW52" s="261"/>
      <c r="BX52" s="261"/>
      <c r="BY52" s="262" t="str">
        <f>FeatSheet!I14</f>
        <v>CHA</v>
      </c>
      <c r="BZ52" s="262"/>
      <c r="CA52" s="262"/>
      <c r="CB52" s="262"/>
      <c r="CC52" s="263"/>
      <c r="CD52" s="264">
        <f>IF(AND(FeatSheet!G14=1,FeatSheet!D14=0)=TRUE,"",(CI52+CN52+CS52))</f>
        <v>9</v>
      </c>
      <c r="CE52" s="264"/>
      <c r="CF52" s="264"/>
      <c r="CG52" s="264"/>
      <c r="CH52" s="258" t="s">
        <v>127</v>
      </c>
      <c r="CI52" s="259">
        <f>FeatSheet!J14</f>
        <v>3</v>
      </c>
      <c r="CJ52" s="259"/>
      <c r="CK52" s="259"/>
      <c r="CL52" s="259"/>
      <c r="CM52" s="258" t="s">
        <v>128</v>
      </c>
      <c r="CN52" s="259">
        <f>ROUNDDOWN(FeatSheet!F14,0)</f>
        <v>6</v>
      </c>
      <c r="CO52" s="259"/>
      <c r="CP52" s="259"/>
      <c r="CQ52" s="259"/>
      <c r="CR52" s="258" t="s">
        <v>128</v>
      </c>
      <c r="CS52" s="259"/>
      <c r="CT52" s="259"/>
      <c r="CU52" s="259"/>
      <c r="CV52" s="259"/>
      <c r="CW52" s="84"/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2" t="s">
        <v>120</v>
      </c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83"/>
      <c r="AA53" s="268" t="s">
        <v>162</v>
      </c>
      <c r="AB53" s="268"/>
      <c r="AC53" s="268"/>
      <c r="AD53" s="268"/>
      <c r="AE53" s="268"/>
      <c r="AF53" s="268"/>
      <c r="AG53" s="268"/>
      <c r="AH53" s="268"/>
      <c r="AI53" s="268"/>
      <c r="AJ53" s="83"/>
      <c r="AK53" s="268" t="s">
        <v>163</v>
      </c>
      <c r="AL53" s="268"/>
      <c r="AM53" s="268"/>
      <c r="AN53" s="268"/>
      <c r="AO53" s="83"/>
      <c r="AP53" s="268" t="s">
        <v>134</v>
      </c>
      <c r="AQ53" s="268"/>
      <c r="AR53" s="268"/>
      <c r="AS53" s="268"/>
      <c r="AT53" s="83"/>
      <c r="AU53" s="268" t="s">
        <v>136</v>
      </c>
      <c r="AV53" s="268"/>
      <c r="AW53" s="268"/>
      <c r="AX53" s="268"/>
      <c r="AY53" s="83"/>
      <c r="AZ53" s="269" t="s">
        <v>119</v>
      </c>
      <c r="BA53" s="269"/>
      <c r="BB53" s="269"/>
      <c r="BC53" s="269"/>
      <c r="BD53" s="83"/>
      <c r="BE53" s="83"/>
      <c r="BF53" s="83"/>
      <c r="BG53" s="260"/>
      <c r="BH53" s="260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V53" s="261"/>
      <c r="BW53" s="261"/>
      <c r="BX53" s="261"/>
      <c r="BY53" s="262"/>
      <c r="BZ53" s="262"/>
      <c r="CA53" s="262"/>
      <c r="CB53" s="262"/>
      <c r="CC53" s="263"/>
      <c r="CD53" s="264"/>
      <c r="CE53" s="264"/>
      <c r="CF53" s="264"/>
      <c r="CG53" s="264"/>
      <c r="CH53" s="258"/>
      <c r="CI53" s="259"/>
      <c r="CJ53" s="259"/>
      <c r="CK53" s="259"/>
      <c r="CL53" s="259"/>
      <c r="CM53" s="258"/>
      <c r="CN53" s="259"/>
      <c r="CO53" s="259"/>
      <c r="CP53" s="259"/>
      <c r="CQ53" s="259"/>
      <c r="CR53" s="258"/>
      <c r="CS53" s="259"/>
      <c r="CT53" s="259"/>
      <c r="CU53" s="259"/>
      <c r="CV53" s="259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83"/>
      <c r="AA54" s="268"/>
      <c r="AB54" s="268"/>
      <c r="AC54" s="268"/>
      <c r="AD54" s="268"/>
      <c r="AE54" s="268"/>
      <c r="AF54" s="268"/>
      <c r="AG54" s="268"/>
      <c r="AH54" s="268"/>
      <c r="AI54" s="268"/>
      <c r="AJ54" s="83"/>
      <c r="AK54" s="268"/>
      <c r="AL54" s="268"/>
      <c r="AM54" s="268"/>
      <c r="AN54" s="268"/>
      <c r="AO54" s="83"/>
      <c r="AP54" s="268"/>
      <c r="AQ54" s="268"/>
      <c r="AR54" s="268"/>
      <c r="AS54" s="268"/>
      <c r="AT54" s="83"/>
      <c r="AU54" s="268"/>
      <c r="AV54" s="268"/>
      <c r="AW54" s="268"/>
      <c r="AX54" s="268"/>
      <c r="AY54" s="83"/>
      <c r="AZ54" s="269"/>
      <c r="BA54" s="269"/>
      <c r="BB54" s="269"/>
      <c r="BC54" s="269"/>
      <c r="BD54" s="83"/>
      <c r="BE54" s="83"/>
      <c r="BF54" s="83"/>
      <c r="BG54" s="260"/>
      <c r="BH54" s="260"/>
      <c r="BI54" s="261" t="str">
        <f>FeatSheet!C15</f>
        <v>Escape Artist*</v>
      </c>
      <c r="BJ54" s="261"/>
      <c r="BK54" s="261"/>
      <c r="BL54" s="261"/>
      <c r="BM54" s="261"/>
      <c r="BN54" s="261"/>
      <c r="BO54" s="261"/>
      <c r="BP54" s="261"/>
      <c r="BQ54" s="261"/>
      <c r="BR54" s="261"/>
      <c r="BS54" s="261"/>
      <c r="BT54" s="261"/>
      <c r="BU54" s="261"/>
      <c r="BV54" s="261"/>
      <c r="BW54" s="261"/>
      <c r="BX54" s="261"/>
      <c r="BY54" s="262" t="str">
        <f>FeatSheet!I15</f>
        <v>DEX</v>
      </c>
      <c r="BZ54" s="262"/>
      <c r="CA54" s="262"/>
      <c r="CB54" s="262"/>
      <c r="CC54" s="263"/>
      <c r="CD54" s="264">
        <f>IF(AND(FeatSheet!G15=1,FeatSheet!D15=0)=TRUE,"",(CI54+CN54+CS54))</f>
        <v>3</v>
      </c>
      <c r="CE54" s="264"/>
      <c r="CF54" s="264"/>
      <c r="CG54" s="264"/>
      <c r="CH54" s="258" t="s">
        <v>127</v>
      </c>
      <c r="CI54" s="259">
        <f>FeatSheet!J15</f>
        <v>3</v>
      </c>
      <c r="CJ54" s="259"/>
      <c r="CK54" s="259"/>
      <c r="CL54" s="259"/>
      <c r="CM54" s="258" t="s">
        <v>128</v>
      </c>
      <c r="CN54" s="259">
        <f>ROUNDDOWN(FeatSheet!F15,0)</f>
        <v>0</v>
      </c>
      <c r="CO54" s="259"/>
      <c r="CP54" s="259"/>
      <c r="CQ54" s="259"/>
      <c r="CR54" s="258" t="s">
        <v>128</v>
      </c>
      <c r="CS54" s="259"/>
      <c r="CT54" s="259"/>
      <c r="CU54" s="259"/>
      <c r="CV54" s="259"/>
      <c r="CW54" s="84"/>
    </row>
    <row r="55" spans="1:104" ht="12.75" customHeight="1">
      <c r="A55" s="82"/>
      <c r="B55" s="216" t="s">
        <v>124</v>
      </c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97"/>
      <c r="N55" s="271">
        <f>STRMOD</f>
        <v>0</v>
      </c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24" t="s">
        <v>127</v>
      </c>
      <c r="AA55" s="270"/>
      <c r="AB55" s="270"/>
      <c r="AC55" s="270"/>
      <c r="AD55" s="270"/>
      <c r="AE55" s="270"/>
      <c r="AF55" s="270"/>
      <c r="AG55" s="270"/>
      <c r="AH55" s="270"/>
      <c r="AI55" s="270"/>
      <c r="AJ55" s="224" t="s">
        <v>128</v>
      </c>
      <c r="AK55" s="223"/>
      <c r="AL55" s="223"/>
      <c r="AM55" s="223"/>
      <c r="AN55" s="223"/>
      <c r="AO55" s="224" t="s">
        <v>128</v>
      </c>
      <c r="AP55" s="241"/>
      <c r="AQ55" s="241"/>
      <c r="AR55" s="241"/>
      <c r="AS55" s="241"/>
      <c r="AT55" s="224" t="s">
        <v>128</v>
      </c>
      <c r="AU55" s="241"/>
      <c r="AV55" s="241"/>
      <c r="AW55" s="241"/>
      <c r="AX55" s="241"/>
      <c r="AY55" s="273" t="s">
        <v>128</v>
      </c>
      <c r="AZ55" s="267"/>
      <c r="BA55" s="267"/>
      <c r="BB55" s="267"/>
      <c r="BC55" s="267"/>
      <c r="BD55" s="83"/>
      <c r="BE55" s="83"/>
      <c r="BF55" s="83"/>
      <c r="BG55" s="260"/>
      <c r="BH55" s="260"/>
      <c r="BI55" s="261"/>
      <c r="BJ55" s="261"/>
      <c r="BK55" s="261"/>
      <c r="BL55" s="261"/>
      <c r="BM55" s="261"/>
      <c r="BN55" s="261"/>
      <c r="BO55" s="261"/>
      <c r="BP55" s="261"/>
      <c r="BQ55" s="261"/>
      <c r="BR55" s="261"/>
      <c r="BS55" s="261"/>
      <c r="BT55" s="261"/>
      <c r="BU55" s="261"/>
      <c r="BV55" s="261"/>
      <c r="BW55" s="261"/>
      <c r="BX55" s="261"/>
      <c r="BY55" s="262"/>
      <c r="BZ55" s="262"/>
      <c r="CA55" s="262"/>
      <c r="CB55" s="262"/>
      <c r="CC55" s="263"/>
      <c r="CD55" s="264"/>
      <c r="CE55" s="264"/>
      <c r="CF55" s="264"/>
      <c r="CG55" s="264"/>
      <c r="CH55" s="258"/>
      <c r="CI55" s="259"/>
      <c r="CJ55" s="259"/>
      <c r="CK55" s="259"/>
      <c r="CL55" s="259"/>
      <c r="CM55" s="258"/>
      <c r="CN55" s="259"/>
      <c r="CO55" s="259"/>
      <c r="CP55" s="259"/>
      <c r="CQ55" s="259"/>
      <c r="CR55" s="258"/>
      <c r="CS55" s="259"/>
      <c r="CT55" s="259"/>
      <c r="CU55" s="259"/>
      <c r="CV55" s="259"/>
      <c r="CW55" s="84"/>
      <c r="CZ55" s="71">
        <v>13</v>
      </c>
    </row>
    <row r="56" spans="1:104" ht="12.75" customHeight="1">
      <c r="A56" s="82"/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97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24"/>
      <c r="AA56" s="270"/>
      <c r="AB56" s="270"/>
      <c r="AC56" s="270"/>
      <c r="AD56" s="270"/>
      <c r="AE56" s="270"/>
      <c r="AF56" s="270"/>
      <c r="AG56" s="270"/>
      <c r="AH56" s="270"/>
      <c r="AI56" s="270"/>
      <c r="AJ56" s="224"/>
      <c r="AK56" s="223"/>
      <c r="AL56" s="223"/>
      <c r="AM56" s="223"/>
      <c r="AN56" s="223"/>
      <c r="AO56" s="224"/>
      <c r="AP56" s="241"/>
      <c r="AQ56" s="241"/>
      <c r="AR56" s="241"/>
      <c r="AS56" s="241"/>
      <c r="AT56" s="224"/>
      <c r="AU56" s="241"/>
      <c r="AV56" s="241"/>
      <c r="AW56" s="241"/>
      <c r="AX56" s="241"/>
      <c r="AY56" s="273"/>
      <c r="AZ56" s="267"/>
      <c r="BA56" s="267"/>
      <c r="BB56" s="267"/>
      <c r="BC56" s="267"/>
      <c r="BD56" s="83"/>
      <c r="BE56" s="83"/>
      <c r="BF56" s="83"/>
      <c r="BG56" s="260"/>
      <c r="BH56" s="260"/>
      <c r="BI56" s="261" t="str">
        <f>FeatSheet!C16</f>
        <v>Forgery</v>
      </c>
      <c r="BJ56" s="261"/>
      <c r="BK56" s="261"/>
      <c r="BL56" s="261"/>
      <c r="BM56" s="261"/>
      <c r="BN56" s="261"/>
      <c r="BO56" s="261"/>
      <c r="BP56" s="261"/>
      <c r="BQ56" s="261"/>
      <c r="BR56" s="261"/>
      <c r="BS56" s="261"/>
      <c r="BT56" s="261"/>
      <c r="BU56" s="261"/>
      <c r="BV56" s="261"/>
      <c r="BW56" s="261"/>
      <c r="BX56" s="261"/>
      <c r="BY56" s="262" t="str">
        <f>FeatSheet!I16</f>
        <v>INT</v>
      </c>
      <c r="BZ56" s="262"/>
      <c r="CA56" s="262"/>
      <c r="CB56" s="262"/>
      <c r="CC56" s="263"/>
      <c r="CD56" s="264">
        <f>IF(AND(FeatSheet!G16=1,FeatSheet!D16=0)=TRUE,"",(CI56+CN56+CS56))</f>
        <v>7</v>
      </c>
      <c r="CE56" s="264"/>
      <c r="CF56" s="264"/>
      <c r="CG56" s="264"/>
      <c r="CH56" s="258" t="s">
        <v>127</v>
      </c>
      <c r="CI56" s="259">
        <f>FeatSheet!J16-ArCkPen</f>
        <v>2</v>
      </c>
      <c r="CJ56" s="259"/>
      <c r="CK56" s="259"/>
      <c r="CL56" s="259"/>
      <c r="CM56" s="258" t="s">
        <v>128</v>
      </c>
      <c r="CN56" s="259">
        <f>ROUNDDOWN(FeatSheet!F16,0)</f>
        <v>5</v>
      </c>
      <c r="CO56" s="259"/>
      <c r="CP56" s="259"/>
      <c r="CQ56" s="259"/>
      <c r="CR56" s="258" t="s">
        <v>128</v>
      </c>
      <c r="CS56" s="259"/>
      <c r="CT56" s="259"/>
      <c r="CU56" s="259"/>
      <c r="CV56" s="259"/>
      <c r="CW56" s="84"/>
    </row>
    <row r="57" spans="1:104" ht="13.5" customHeight="1">
      <c r="A57" s="82"/>
      <c r="B57" s="214" t="s">
        <v>164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98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24"/>
      <c r="AA57" s="270"/>
      <c r="AB57" s="270"/>
      <c r="AC57" s="270"/>
      <c r="AD57" s="270"/>
      <c r="AE57" s="270"/>
      <c r="AF57" s="270"/>
      <c r="AG57" s="270"/>
      <c r="AH57" s="270"/>
      <c r="AI57" s="270"/>
      <c r="AJ57" s="224"/>
      <c r="AK57" s="223"/>
      <c r="AL57" s="223"/>
      <c r="AM57" s="223"/>
      <c r="AN57" s="223"/>
      <c r="AO57" s="224"/>
      <c r="AP57" s="241"/>
      <c r="AQ57" s="241"/>
      <c r="AR57" s="241"/>
      <c r="AS57" s="241"/>
      <c r="AT57" s="224"/>
      <c r="AU57" s="241"/>
      <c r="AV57" s="241"/>
      <c r="AW57" s="241"/>
      <c r="AX57" s="241"/>
      <c r="AY57" s="273"/>
      <c r="AZ57" s="267"/>
      <c r="BA57" s="267"/>
      <c r="BB57" s="267"/>
      <c r="BC57" s="267"/>
      <c r="BD57" s="83"/>
      <c r="BE57" s="83"/>
      <c r="BF57" s="83"/>
      <c r="BG57" s="260"/>
      <c r="BH57" s="260"/>
      <c r="BI57" s="261"/>
      <c r="BJ57" s="261"/>
      <c r="BK57" s="261"/>
      <c r="BL57" s="261"/>
      <c r="BM57" s="261"/>
      <c r="BN57" s="261"/>
      <c r="BO57" s="261"/>
      <c r="BP57" s="261"/>
      <c r="BQ57" s="261"/>
      <c r="BR57" s="261"/>
      <c r="BS57" s="261"/>
      <c r="BT57" s="261"/>
      <c r="BU57" s="261"/>
      <c r="BV57" s="261"/>
      <c r="BW57" s="261"/>
      <c r="BX57" s="261"/>
      <c r="BY57" s="262"/>
      <c r="BZ57" s="262"/>
      <c r="CA57" s="262"/>
      <c r="CB57" s="262"/>
      <c r="CC57" s="263"/>
      <c r="CD57" s="264"/>
      <c r="CE57" s="264"/>
      <c r="CF57" s="264"/>
      <c r="CG57" s="264"/>
      <c r="CH57" s="258"/>
      <c r="CI57" s="259"/>
      <c r="CJ57" s="259"/>
      <c r="CK57" s="259"/>
      <c r="CL57" s="259"/>
      <c r="CM57" s="258"/>
      <c r="CN57" s="259"/>
      <c r="CO57" s="259"/>
      <c r="CP57" s="259"/>
      <c r="CQ57" s="259"/>
      <c r="CR57" s="258"/>
      <c r="CS57" s="259"/>
      <c r="CT57" s="259"/>
      <c r="CU57" s="259"/>
      <c r="CV57" s="259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0"/>
      <c r="BH58" s="260"/>
      <c r="BI58" s="261" t="str">
        <f>FeatSheet!C17</f>
        <v xml:space="preserve">Handle Animal </v>
      </c>
      <c r="BJ58" s="261"/>
      <c r="BK58" s="261"/>
      <c r="BL58" s="261"/>
      <c r="BM58" s="261"/>
      <c r="BN58" s="261"/>
      <c r="BO58" s="261"/>
      <c r="BP58" s="261"/>
      <c r="BQ58" s="261"/>
      <c r="BR58" s="261"/>
      <c r="BS58" s="261"/>
      <c r="BT58" s="261"/>
      <c r="BU58" s="261"/>
      <c r="BV58" s="261"/>
      <c r="BW58" s="261"/>
      <c r="BX58" s="261"/>
      <c r="BY58" s="262" t="str">
        <f>FeatSheet!I17</f>
        <v>CHA</v>
      </c>
      <c r="BZ58" s="262"/>
      <c r="CA58" s="262"/>
      <c r="CB58" s="262"/>
      <c r="CC58" s="263"/>
      <c r="CD58" s="264" t="str">
        <f>IF(AND(FeatSheet!G17=1,FeatSheet!D17=0)=TRUE,"",(CI58+CN58+CS58))</f>
        <v/>
      </c>
      <c r="CE58" s="264"/>
      <c r="CF58" s="264"/>
      <c r="CG58" s="264"/>
      <c r="CH58" s="258" t="s">
        <v>127</v>
      </c>
      <c r="CI58" s="259">
        <f>FeatSheet!J17</f>
        <v>3</v>
      </c>
      <c r="CJ58" s="259"/>
      <c r="CK58" s="259"/>
      <c r="CL58" s="259"/>
      <c r="CM58" s="258" t="s">
        <v>128</v>
      </c>
      <c r="CN58" s="259">
        <f>ROUNDDOWN(FeatSheet!F17,0)</f>
        <v>0</v>
      </c>
      <c r="CO58" s="259"/>
      <c r="CP58" s="259"/>
      <c r="CQ58" s="259"/>
      <c r="CR58" s="258" t="s">
        <v>128</v>
      </c>
      <c r="CS58" s="259"/>
      <c r="CT58" s="259"/>
      <c r="CU58" s="259"/>
      <c r="CV58" s="259"/>
      <c r="CW58" s="84"/>
    </row>
    <row r="59" spans="1:104" ht="12.75" customHeight="1">
      <c r="A59" s="82"/>
      <c r="B59" s="216" t="s">
        <v>129</v>
      </c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97"/>
      <c r="N59" s="271">
        <f>DEXMOD</f>
        <v>3</v>
      </c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24" t="s">
        <v>127</v>
      </c>
      <c r="AA59" s="270"/>
      <c r="AB59" s="270"/>
      <c r="AC59" s="270"/>
      <c r="AD59" s="270"/>
      <c r="AE59" s="270"/>
      <c r="AF59" s="270"/>
      <c r="AG59" s="270"/>
      <c r="AH59" s="270"/>
      <c r="AI59" s="270"/>
      <c r="AJ59" s="224" t="s">
        <v>128</v>
      </c>
      <c r="AK59" s="223"/>
      <c r="AL59" s="223"/>
      <c r="AM59" s="223"/>
      <c r="AN59" s="223"/>
      <c r="AO59" s="224" t="s">
        <v>128</v>
      </c>
      <c r="AP59" s="241"/>
      <c r="AQ59" s="241"/>
      <c r="AR59" s="241"/>
      <c r="AS59" s="241"/>
      <c r="AT59" s="224" t="s">
        <v>128</v>
      </c>
      <c r="AU59" s="241"/>
      <c r="AV59" s="241"/>
      <c r="AW59" s="241"/>
      <c r="AX59" s="241"/>
      <c r="AY59" s="273" t="s">
        <v>128</v>
      </c>
      <c r="AZ59" s="267"/>
      <c r="BA59" s="267"/>
      <c r="BB59" s="267"/>
      <c r="BC59" s="267"/>
      <c r="BD59" s="83"/>
      <c r="BE59" s="83"/>
      <c r="BF59" s="83"/>
      <c r="BG59" s="260"/>
      <c r="BH59" s="260"/>
      <c r="BI59" s="261"/>
      <c r="BJ59" s="261"/>
      <c r="BK59" s="261"/>
      <c r="BL59" s="261"/>
      <c r="BM59" s="261"/>
      <c r="BN59" s="261"/>
      <c r="BO59" s="261"/>
      <c r="BP59" s="261"/>
      <c r="BQ59" s="261"/>
      <c r="BR59" s="261"/>
      <c r="BS59" s="261"/>
      <c r="BT59" s="261"/>
      <c r="BU59" s="261"/>
      <c r="BV59" s="261"/>
      <c r="BW59" s="261"/>
      <c r="BX59" s="261"/>
      <c r="BY59" s="262"/>
      <c r="BZ59" s="262"/>
      <c r="CA59" s="262"/>
      <c r="CB59" s="262"/>
      <c r="CC59" s="263"/>
      <c r="CD59" s="264"/>
      <c r="CE59" s="264"/>
      <c r="CF59" s="264"/>
      <c r="CG59" s="264"/>
      <c r="CH59" s="258"/>
      <c r="CI59" s="259"/>
      <c r="CJ59" s="259"/>
      <c r="CK59" s="259"/>
      <c r="CL59" s="259"/>
      <c r="CM59" s="258"/>
      <c r="CN59" s="259"/>
      <c r="CO59" s="259"/>
      <c r="CP59" s="259"/>
      <c r="CQ59" s="259"/>
      <c r="CR59" s="258"/>
      <c r="CS59" s="259"/>
      <c r="CT59" s="259"/>
      <c r="CU59" s="259"/>
      <c r="CV59" s="259"/>
      <c r="CW59" s="84"/>
      <c r="CZ59" s="71">
        <v>15</v>
      </c>
    </row>
    <row r="60" spans="1:104" ht="12.75" customHeight="1">
      <c r="A60" s="82"/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97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24"/>
      <c r="AA60" s="270"/>
      <c r="AB60" s="270"/>
      <c r="AC60" s="270"/>
      <c r="AD60" s="270"/>
      <c r="AE60" s="270"/>
      <c r="AF60" s="270"/>
      <c r="AG60" s="270"/>
      <c r="AH60" s="270"/>
      <c r="AI60" s="270"/>
      <c r="AJ60" s="224"/>
      <c r="AK60" s="223"/>
      <c r="AL60" s="223"/>
      <c r="AM60" s="223"/>
      <c r="AN60" s="223"/>
      <c r="AO60" s="224"/>
      <c r="AP60" s="241"/>
      <c r="AQ60" s="241"/>
      <c r="AR60" s="241"/>
      <c r="AS60" s="241"/>
      <c r="AT60" s="224"/>
      <c r="AU60" s="241"/>
      <c r="AV60" s="241"/>
      <c r="AW60" s="241"/>
      <c r="AX60" s="241"/>
      <c r="AY60" s="273"/>
      <c r="AZ60" s="267"/>
      <c r="BA60" s="267"/>
      <c r="BB60" s="267"/>
      <c r="BC60" s="267"/>
      <c r="BD60" s="83"/>
      <c r="BE60" s="83"/>
      <c r="BF60" s="83"/>
      <c r="BG60" s="260"/>
      <c r="BH60" s="260"/>
      <c r="BI60" s="261" t="str">
        <f>FeatSheet!C18</f>
        <v>Heal</v>
      </c>
      <c r="BJ60" s="261"/>
      <c r="BK60" s="261"/>
      <c r="BL60" s="261"/>
      <c r="BM60" s="261"/>
      <c r="BN60" s="261"/>
      <c r="BO60" s="261"/>
      <c r="BP60" s="261"/>
      <c r="BQ60" s="261"/>
      <c r="BR60" s="261"/>
      <c r="BS60" s="261"/>
      <c r="BT60" s="261"/>
      <c r="BU60" s="261"/>
      <c r="BV60" s="261"/>
      <c r="BW60" s="261"/>
      <c r="BX60" s="261"/>
      <c r="BY60" s="262" t="str">
        <f>FeatSheet!I18</f>
        <v>WIS</v>
      </c>
      <c r="BZ60" s="262"/>
      <c r="CA60" s="262"/>
      <c r="CB60" s="262"/>
      <c r="CC60" s="263"/>
      <c r="CD60" s="264">
        <f>IF(AND(FeatSheet!G18=1,FeatSheet!D18=0)=TRUE,"",(CI60+CN60+CS60))</f>
        <v>0</v>
      </c>
      <c r="CE60" s="264"/>
      <c r="CF60" s="264"/>
      <c r="CG60" s="264"/>
      <c r="CH60" s="258" t="s">
        <v>127</v>
      </c>
      <c r="CI60" s="259">
        <f>FeatSheet!J18</f>
        <v>0</v>
      </c>
      <c r="CJ60" s="259"/>
      <c r="CK60" s="259"/>
      <c r="CL60" s="259"/>
      <c r="CM60" s="258" t="s">
        <v>128</v>
      </c>
      <c r="CN60" s="259">
        <f>ROUNDDOWN(FeatSheet!F18,0)</f>
        <v>0</v>
      </c>
      <c r="CO60" s="259"/>
      <c r="CP60" s="259"/>
      <c r="CQ60" s="259"/>
      <c r="CR60" s="258" t="s">
        <v>128</v>
      </c>
      <c r="CS60" s="259"/>
      <c r="CT60" s="259"/>
      <c r="CU60" s="259"/>
      <c r="CV60" s="259"/>
      <c r="CW60" s="84"/>
    </row>
    <row r="61" spans="1:104" ht="13.5" customHeight="1">
      <c r="A61" s="82"/>
      <c r="B61" s="214" t="s">
        <v>164</v>
      </c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98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24"/>
      <c r="AA61" s="270"/>
      <c r="AB61" s="270"/>
      <c r="AC61" s="270"/>
      <c r="AD61" s="270"/>
      <c r="AE61" s="270"/>
      <c r="AF61" s="270"/>
      <c r="AG61" s="270"/>
      <c r="AH61" s="270"/>
      <c r="AI61" s="270"/>
      <c r="AJ61" s="224"/>
      <c r="AK61" s="223"/>
      <c r="AL61" s="223"/>
      <c r="AM61" s="223"/>
      <c r="AN61" s="223"/>
      <c r="AO61" s="224"/>
      <c r="AP61" s="241"/>
      <c r="AQ61" s="241"/>
      <c r="AR61" s="241"/>
      <c r="AS61" s="241"/>
      <c r="AT61" s="224"/>
      <c r="AU61" s="241"/>
      <c r="AV61" s="241"/>
      <c r="AW61" s="241"/>
      <c r="AX61" s="241"/>
      <c r="AY61" s="273"/>
      <c r="AZ61" s="267"/>
      <c r="BA61" s="267"/>
      <c r="BB61" s="267"/>
      <c r="BC61" s="267"/>
      <c r="BD61" s="83"/>
      <c r="BE61" s="83"/>
      <c r="BF61" s="83"/>
      <c r="BG61" s="260"/>
      <c r="BH61" s="260"/>
      <c r="BI61" s="261"/>
      <c r="BJ61" s="261"/>
      <c r="BK61" s="261"/>
      <c r="BL61" s="261"/>
      <c r="BM61" s="261"/>
      <c r="BN61" s="261"/>
      <c r="BO61" s="261"/>
      <c r="BP61" s="261"/>
      <c r="BQ61" s="261"/>
      <c r="BR61" s="261"/>
      <c r="BS61" s="261"/>
      <c r="BT61" s="261"/>
      <c r="BU61" s="261"/>
      <c r="BV61" s="261"/>
      <c r="BW61" s="261"/>
      <c r="BX61" s="261"/>
      <c r="BY61" s="262"/>
      <c r="BZ61" s="262"/>
      <c r="CA61" s="262"/>
      <c r="CB61" s="262"/>
      <c r="CC61" s="263"/>
      <c r="CD61" s="264"/>
      <c r="CE61" s="264"/>
      <c r="CF61" s="264"/>
      <c r="CG61" s="264"/>
      <c r="CH61" s="258"/>
      <c r="CI61" s="259"/>
      <c r="CJ61" s="259"/>
      <c r="CK61" s="259"/>
      <c r="CL61" s="259"/>
      <c r="CM61" s="258"/>
      <c r="CN61" s="259"/>
      <c r="CO61" s="259"/>
      <c r="CP61" s="259"/>
      <c r="CQ61" s="259"/>
      <c r="CR61" s="258"/>
      <c r="CS61" s="259"/>
      <c r="CT61" s="259"/>
      <c r="CU61" s="259"/>
      <c r="CV61" s="259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4" t="s">
        <v>120</v>
      </c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99"/>
      <c r="AA62" s="254" t="s">
        <v>162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133</v>
      </c>
      <c r="AL62" s="254"/>
      <c r="AM62" s="254"/>
      <c r="AN62" s="254"/>
      <c r="AO62" s="99"/>
      <c r="AP62" s="254" t="s">
        <v>134</v>
      </c>
      <c r="AQ62" s="254"/>
      <c r="AR62" s="254"/>
      <c r="AS62" s="254"/>
      <c r="AT62" s="99"/>
      <c r="AU62" s="254" t="s">
        <v>136</v>
      </c>
      <c r="AV62" s="254"/>
      <c r="AW62" s="254"/>
      <c r="AX62" s="254"/>
      <c r="AY62" s="99"/>
      <c r="AZ62" s="275" t="s">
        <v>119</v>
      </c>
      <c r="BA62" s="275"/>
      <c r="BB62" s="275"/>
      <c r="BC62" s="275"/>
      <c r="BD62" s="83"/>
      <c r="BE62" s="83"/>
      <c r="BF62" s="83"/>
      <c r="BG62" s="260"/>
      <c r="BH62" s="260"/>
      <c r="BI62" s="261" t="str">
        <f>FeatSheet!C19</f>
        <v>Knowledge ( W )</v>
      </c>
      <c r="BJ62" s="261"/>
      <c r="BK62" s="261"/>
      <c r="BL62" s="261"/>
      <c r="BM62" s="261"/>
      <c r="BN62" s="261"/>
      <c r="BO62" s="261"/>
      <c r="BP62" s="261"/>
      <c r="BQ62" s="261"/>
      <c r="BR62" s="261"/>
      <c r="BS62" s="261"/>
      <c r="BT62" s="261"/>
      <c r="BU62" s="261"/>
      <c r="BV62" s="261"/>
      <c r="BW62" s="261"/>
      <c r="BX62" s="261"/>
      <c r="BY62" s="262" t="str">
        <f>FeatSheet!I19</f>
        <v>INT</v>
      </c>
      <c r="BZ62" s="262"/>
      <c r="CA62" s="262"/>
      <c r="CB62" s="262"/>
      <c r="CC62" s="263"/>
      <c r="CD62" s="264" t="str">
        <f>IF(AND(FeatSheet!G19=1,FeatSheet!D19=0)=TRUE,"",(CI62+CN62+CS62))</f>
        <v/>
      </c>
      <c r="CE62" s="264"/>
      <c r="CF62" s="264"/>
      <c r="CG62" s="264"/>
      <c r="CH62" s="258" t="s">
        <v>127</v>
      </c>
      <c r="CI62" s="259">
        <f>FeatSheet!J19</f>
        <v>2</v>
      </c>
      <c r="CJ62" s="259"/>
      <c r="CK62" s="259"/>
      <c r="CL62" s="259"/>
      <c r="CM62" s="258" t="s">
        <v>128</v>
      </c>
      <c r="CN62" s="259">
        <f>ROUNDDOWN(FeatSheet!F19,0)</f>
        <v>0</v>
      </c>
      <c r="CO62" s="259"/>
      <c r="CP62" s="259"/>
      <c r="CQ62" s="259"/>
      <c r="CR62" s="258" t="s">
        <v>128</v>
      </c>
      <c r="CS62" s="259"/>
      <c r="CT62" s="259"/>
      <c r="CU62" s="259"/>
      <c r="CV62" s="259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5"/>
      <c r="BA63" s="275"/>
      <c r="BB63" s="275"/>
      <c r="BC63" s="275"/>
      <c r="BD63" s="83"/>
      <c r="BE63" s="83"/>
      <c r="BF63" s="83"/>
      <c r="BG63" s="260"/>
      <c r="BH63" s="260"/>
      <c r="BI63" s="261"/>
      <c r="BJ63" s="261"/>
      <c r="BK63" s="261"/>
      <c r="BL63" s="261"/>
      <c r="BM63" s="261"/>
      <c r="BN63" s="261"/>
      <c r="BO63" s="261"/>
      <c r="BP63" s="261"/>
      <c r="BQ63" s="261"/>
      <c r="BR63" s="261"/>
      <c r="BS63" s="261"/>
      <c r="BT63" s="261"/>
      <c r="BU63" s="261"/>
      <c r="BV63" s="261"/>
      <c r="BW63" s="261"/>
      <c r="BX63" s="261"/>
      <c r="BY63" s="262"/>
      <c r="BZ63" s="262"/>
      <c r="CA63" s="262"/>
      <c r="CB63" s="262"/>
      <c r="CC63" s="263"/>
      <c r="CD63" s="264"/>
      <c r="CE63" s="264"/>
      <c r="CF63" s="264"/>
      <c r="CG63" s="264"/>
      <c r="CH63" s="258"/>
      <c r="CI63" s="259"/>
      <c r="CJ63" s="259"/>
      <c r="CK63" s="259"/>
      <c r="CL63" s="259"/>
      <c r="CM63" s="258"/>
      <c r="CN63" s="259"/>
      <c r="CO63" s="259"/>
      <c r="CP63" s="259"/>
      <c r="CQ63" s="259"/>
      <c r="CR63" s="258"/>
      <c r="CS63" s="259"/>
      <c r="CT63" s="259"/>
      <c r="CU63" s="259"/>
      <c r="CV63" s="259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0"/>
      <c r="BH64" s="260"/>
      <c r="BI64" s="261" t="str">
        <f>FeatSheet!C20</f>
        <v>Knowledge ( X )</v>
      </c>
      <c r="BJ64" s="261"/>
      <c r="BK64" s="261"/>
      <c r="BL64" s="261"/>
      <c r="BM64" s="261"/>
      <c r="BN64" s="261"/>
      <c r="BO64" s="261"/>
      <c r="BP64" s="261"/>
      <c r="BQ64" s="261"/>
      <c r="BR64" s="261"/>
      <c r="BS64" s="261"/>
      <c r="BT64" s="261"/>
      <c r="BU64" s="261"/>
      <c r="BV64" s="261"/>
      <c r="BW64" s="261"/>
      <c r="BX64" s="261"/>
      <c r="BY64" s="262" t="str">
        <f>FeatSheet!I20</f>
        <v>INT</v>
      </c>
      <c r="BZ64" s="262"/>
      <c r="CA64" s="262"/>
      <c r="CB64" s="262"/>
      <c r="CC64" s="263"/>
      <c r="CD64" s="264" t="str">
        <f>IF(AND(FeatSheet!G20=1,FeatSheet!D20=0)=TRUE,"",(CI64+CN64+CS64))</f>
        <v/>
      </c>
      <c r="CE64" s="264"/>
      <c r="CF64" s="264"/>
      <c r="CG64" s="264"/>
      <c r="CH64" s="258" t="s">
        <v>127</v>
      </c>
      <c r="CI64" s="259">
        <f>FeatSheet!J20</f>
        <v>2</v>
      </c>
      <c r="CJ64" s="259"/>
      <c r="CK64" s="259"/>
      <c r="CL64" s="259"/>
      <c r="CM64" s="258" t="s">
        <v>128</v>
      </c>
      <c r="CN64" s="259">
        <f>ROUNDDOWN(FeatSheet!F20,0)</f>
        <v>0</v>
      </c>
      <c r="CO64" s="259"/>
      <c r="CP64" s="259"/>
      <c r="CQ64" s="259"/>
      <c r="CR64" s="258" t="s">
        <v>128</v>
      </c>
      <c r="CS64" s="259"/>
      <c r="CT64" s="259"/>
      <c r="CU64" s="259"/>
      <c r="CV64" s="259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0"/>
      <c r="BH65" s="260"/>
      <c r="BI65" s="261"/>
      <c r="BJ65" s="261"/>
      <c r="BK65" s="261"/>
      <c r="BL65" s="261"/>
      <c r="BM65" s="261"/>
      <c r="BN65" s="261"/>
      <c r="BO65" s="261"/>
      <c r="BP65" s="261"/>
      <c r="BQ65" s="261"/>
      <c r="BR65" s="261"/>
      <c r="BS65" s="261"/>
      <c r="BT65" s="261"/>
      <c r="BU65" s="261"/>
      <c r="BV65" s="261"/>
      <c r="BW65" s="261"/>
      <c r="BX65" s="261"/>
      <c r="BY65" s="262"/>
      <c r="BZ65" s="262"/>
      <c r="CA65" s="262"/>
      <c r="CB65" s="262"/>
      <c r="CC65" s="263"/>
      <c r="CD65" s="264"/>
      <c r="CE65" s="264"/>
      <c r="CF65" s="264"/>
      <c r="CG65" s="264"/>
      <c r="CH65" s="258"/>
      <c r="CI65" s="259"/>
      <c r="CJ65" s="259"/>
      <c r="CK65" s="259"/>
      <c r="CL65" s="259"/>
      <c r="CM65" s="258"/>
      <c r="CN65" s="259"/>
      <c r="CO65" s="259"/>
      <c r="CP65" s="259"/>
      <c r="CQ65" s="259"/>
      <c r="CR65" s="258"/>
      <c r="CS65" s="259"/>
      <c r="CT65" s="259"/>
      <c r="CU65" s="259"/>
      <c r="CV65" s="259"/>
      <c r="CW65" s="84"/>
      <c r="CZ65" s="71">
        <v>18</v>
      </c>
    </row>
    <row r="66" spans="1:104" ht="12.75" customHeight="1">
      <c r="A66" s="82"/>
      <c r="B66" s="276" t="s">
        <v>165</v>
      </c>
      <c r="C66" s="276"/>
      <c r="D66" s="276"/>
      <c r="E66" s="276"/>
      <c r="F66" s="276"/>
      <c r="G66" s="276"/>
      <c r="H66" s="276"/>
      <c r="I66" s="276"/>
      <c r="J66" s="276"/>
      <c r="K66" s="276"/>
      <c r="L66" s="276"/>
      <c r="M66" s="276"/>
      <c r="N66" s="276"/>
      <c r="O66" s="276"/>
      <c r="P66" s="276"/>
      <c r="Q66" s="276"/>
      <c r="R66" s="276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0"/>
      <c r="BH66" s="260"/>
      <c r="BI66" s="261" t="str">
        <f>FeatSheet!C21</f>
        <v>Knowledge ( Y )</v>
      </c>
      <c r="BJ66" s="261"/>
      <c r="BK66" s="261"/>
      <c r="BL66" s="261"/>
      <c r="BM66" s="261"/>
      <c r="BN66" s="261"/>
      <c r="BO66" s="261"/>
      <c r="BP66" s="261"/>
      <c r="BQ66" s="261"/>
      <c r="BR66" s="261"/>
      <c r="BS66" s="261"/>
      <c r="BT66" s="261"/>
      <c r="BU66" s="261"/>
      <c r="BV66" s="261"/>
      <c r="BW66" s="261"/>
      <c r="BX66" s="261"/>
      <c r="BY66" s="262" t="str">
        <f>FeatSheet!I21</f>
        <v>INT</v>
      </c>
      <c r="BZ66" s="262"/>
      <c r="CA66" s="262"/>
      <c r="CB66" s="262"/>
      <c r="CC66" s="263"/>
      <c r="CD66" s="264" t="str">
        <f>IF(AND(FeatSheet!G21=1,FeatSheet!D21=0)=TRUE,"",(CI66+CN66+CS66))</f>
        <v/>
      </c>
      <c r="CE66" s="264"/>
      <c r="CF66" s="264"/>
      <c r="CG66" s="264"/>
      <c r="CH66" s="258" t="s">
        <v>127</v>
      </c>
      <c r="CI66" s="259">
        <f>FeatSheet!J21</f>
        <v>2</v>
      </c>
      <c r="CJ66" s="259"/>
      <c r="CK66" s="259"/>
      <c r="CL66" s="259"/>
      <c r="CM66" s="258" t="s">
        <v>128</v>
      </c>
      <c r="CN66" s="259">
        <f>ROUNDDOWN(FeatSheet!F21,0)</f>
        <v>0</v>
      </c>
      <c r="CO66" s="259"/>
      <c r="CP66" s="259"/>
      <c r="CQ66" s="259"/>
      <c r="CR66" s="258" t="s">
        <v>128</v>
      </c>
      <c r="CS66" s="259"/>
      <c r="CT66" s="259"/>
      <c r="CU66" s="259"/>
      <c r="CV66" s="259"/>
      <c r="CW66" s="84"/>
    </row>
    <row r="67" spans="1:104" ht="13.5" customHeight="1">
      <c r="A67" s="82"/>
      <c r="B67" s="276"/>
      <c r="C67" s="276"/>
      <c r="D67" s="276"/>
      <c r="E67" s="276"/>
      <c r="F67" s="276"/>
      <c r="G67" s="276"/>
      <c r="H67" s="276"/>
      <c r="I67" s="276"/>
      <c r="J67" s="276"/>
      <c r="K67" s="276"/>
      <c r="L67" s="276"/>
      <c r="M67" s="276"/>
      <c r="N67" s="276"/>
      <c r="O67" s="276"/>
      <c r="P67" s="276"/>
      <c r="Q67" s="276"/>
      <c r="R67" s="276"/>
      <c r="S67" s="277" t="s">
        <v>166</v>
      </c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 t="s">
        <v>167</v>
      </c>
      <c r="AI67" s="277"/>
      <c r="AJ67" s="277"/>
      <c r="AK67" s="277"/>
      <c r="AL67" s="277"/>
      <c r="AM67" s="277"/>
      <c r="AN67" s="277"/>
      <c r="AO67" s="277"/>
      <c r="AP67" s="277"/>
      <c r="AQ67" s="277"/>
      <c r="AR67" s="277"/>
      <c r="AS67" s="277"/>
      <c r="AT67" s="277"/>
      <c r="AU67" s="277" t="s">
        <v>168</v>
      </c>
      <c r="AV67" s="277"/>
      <c r="AW67" s="277"/>
      <c r="AX67" s="277"/>
      <c r="AY67" s="277"/>
      <c r="AZ67" s="277"/>
      <c r="BA67" s="277"/>
      <c r="BB67" s="277"/>
      <c r="BC67" s="277"/>
      <c r="BD67" s="83"/>
      <c r="BE67" s="83"/>
      <c r="BF67" s="83"/>
      <c r="BG67" s="260"/>
      <c r="BH67" s="260"/>
      <c r="BI67" s="261"/>
      <c r="BJ67" s="261"/>
      <c r="BK67" s="261"/>
      <c r="BL67" s="261"/>
      <c r="BM67" s="261"/>
      <c r="BN67" s="261"/>
      <c r="BO67" s="261"/>
      <c r="BP67" s="261"/>
      <c r="BQ67" s="261"/>
      <c r="BR67" s="261"/>
      <c r="BS67" s="261"/>
      <c r="BT67" s="261"/>
      <c r="BU67" s="261"/>
      <c r="BV67" s="261"/>
      <c r="BW67" s="261"/>
      <c r="BX67" s="261"/>
      <c r="BY67" s="262"/>
      <c r="BZ67" s="262"/>
      <c r="CA67" s="262"/>
      <c r="CB67" s="262"/>
      <c r="CC67" s="263"/>
      <c r="CD67" s="264"/>
      <c r="CE67" s="264"/>
      <c r="CF67" s="264"/>
      <c r="CG67" s="264"/>
      <c r="CH67" s="258"/>
      <c r="CI67" s="259"/>
      <c r="CJ67" s="259"/>
      <c r="CK67" s="259"/>
      <c r="CL67" s="259"/>
      <c r="CM67" s="258"/>
      <c r="CN67" s="259"/>
      <c r="CO67" s="259"/>
      <c r="CP67" s="259"/>
      <c r="CQ67" s="259"/>
      <c r="CR67" s="258"/>
      <c r="CS67" s="259"/>
      <c r="CT67" s="259"/>
      <c r="CU67" s="259"/>
      <c r="CV67" s="259"/>
      <c r="CW67" s="84"/>
      <c r="CZ67" s="71">
        <v>19</v>
      </c>
    </row>
    <row r="68" spans="1:104" ht="12.75" customHeight="1">
      <c r="A68" s="82"/>
      <c r="B68" s="279" t="str">
        <f>FeatSheet!AG3</f>
        <v>Simple Weapons</v>
      </c>
      <c r="C68" s="279"/>
      <c r="D68" s="279"/>
      <c r="E68" s="279"/>
      <c r="F68" s="279"/>
      <c r="G68" s="279"/>
      <c r="H68" s="279"/>
      <c r="I68" s="279"/>
      <c r="J68" s="279"/>
      <c r="K68" s="279"/>
      <c r="L68" s="279"/>
      <c r="M68" s="279"/>
      <c r="N68" s="279"/>
      <c r="O68" s="279"/>
      <c r="P68" s="279"/>
      <c r="Q68" s="279"/>
      <c r="R68" s="279"/>
      <c r="S68" s="280">
        <f>FeatSheet!AH3+STRMOD</f>
        <v>6</v>
      </c>
      <c r="T68" s="280"/>
      <c r="U68" s="280"/>
      <c r="V68" s="280">
        <f>FeatSheet!AH4+STRMOD</f>
        <v>6</v>
      </c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78" t="s">
        <v>169</v>
      </c>
      <c r="AI68" s="278"/>
      <c r="AJ68" s="278"/>
      <c r="AK68" s="278"/>
      <c r="AL68" s="278"/>
      <c r="AM68" s="278"/>
      <c r="AN68" s="278"/>
      <c r="AO68" s="278"/>
      <c r="AP68" s="278"/>
      <c r="AQ68" s="278"/>
      <c r="AR68" s="278"/>
      <c r="AS68" s="278"/>
      <c r="AT68" s="278"/>
      <c r="AU68" s="278" t="s">
        <v>170</v>
      </c>
      <c r="AV68" s="278"/>
      <c r="AW68" s="278"/>
      <c r="AX68" s="278"/>
      <c r="AY68" s="278"/>
      <c r="AZ68" s="278"/>
      <c r="BA68" s="278"/>
      <c r="BB68" s="278"/>
      <c r="BC68" s="278"/>
      <c r="BD68" s="83"/>
      <c r="BE68" s="83"/>
      <c r="BF68" s="83"/>
      <c r="BG68" s="260"/>
      <c r="BH68" s="260"/>
      <c r="BI68" s="261" t="str">
        <f>FeatSheet!C22</f>
        <v>Knowledge ( Z )</v>
      </c>
      <c r="BJ68" s="261"/>
      <c r="BK68" s="261"/>
      <c r="BL68" s="261"/>
      <c r="BM68" s="261"/>
      <c r="BN68" s="261"/>
      <c r="BO68" s="261"/>
      <c r="BP68" s="261"/>
      <c r="BQ68" s="261"/>
      <c r="BR68" s="261"/>
      <c r="BS68" s="261"/>
      <c r="BT68" s="261"/>
      <c r="BU68" s="261"/>
      <c r="BV68" s="261"/>
      <c r="BW68" s="261"/>
      <c r="BX68" s="261"/>
      <c r="BY68" s="262" t="str">
        <f>FeatSheet!I22</f>
        <v>INT</v>
      </c>
      <c r="BZ68" s="262"/>
      <c r="CA68" s="262"/>
      <c r="CB68" s="262"/>
      <c r="CC68" s="263"/>
      <c r="CD68" s="264" t="str">
        <f>IF(AND(FeatSheet!G22=1,FeatSheet!D22=0)=TRUE,"",(CI68+CN68+CS68))</f>
        <v/>
      </c>
      <c r="CE68" s="264"/>
      <c r="CF68" s="264"/>
      <c r="CG68" s="264"/>
      <c r="CH68" s="258" t="s">
        <v>127</v>
      </c>
      <c r="CI68" s="259">
        <f>FeatSheet!J22</f>
        <v>2</v>
      </c>
      <c r="CJ68" s="259"/>
      <c r="CK68" s="259"/>
      <c r="CL68" s="259"/>
      <c r="CM68" s="258" t="s">
        <v>128</v>
      </c>
      <c r="CN68" s="259">
        <f>ROUNDDOWN(FeatSheet!F22,0)</f>
        <v>0</v>
      </c>
      <c r="CO68" s="259"/>
      <c r="CP68" s="259"/>
      <c r="CQ68" s="259"/>
      <c r="CR68" s="258" t="s">
        <v>128</v>
      </c>
      <c r="CS68" s="259"/>
      <c r="CT68" s="259"/>
      <c r="CU68" s="259"/>
      <c r="CV68" s="259"/>
      <c r="CW68" s="84"/>
    </row>
    <row r="69" spans="1:104" ht="12.75" customHeight="1">
      <c r="A69" s="82"/>
      <c r="B69" s="279"/>
      <c r="C69" s="279"/>
      <c r="D69" s="279"/>
      <c r="E69" s="279"/>
      <c r="F69" s="279"/>
      <c r="G69" s="279"/>
      <c r="H69" s="279"/>
      <c r="I69" s="279"/>
      <c r="J69" s="279"/>
      <c r="K69" s="279"/>
      <c r="L69" s="279"/>
      <c r="M69" s="279"/>
      <c r="N69" s="279"/>
      <c r="O69" s="279"/>
      <c r="P69" s="279"/>
      <c r="Q69" s="279"/>
      <c r="R69" s="279"/>
      <c r="S69" s="280"/>
      <c r="T69" s="280"/>
      <c r="U69" s="280"/>
      <c r="V69" s="280"/>
      <c r="W69" s="280"/>
      <c r="X69" s="280"/>
      <c r="Y69" s="280"/>
      <c r="Z69" s="280"/>
      <c r="AA69" s="280"/>
      <c r="AB69" s="280"/>
      <c r="AC69" s="280"/>
      <c r="AD69" s="280"/>
      <c r="AE69" s="280"/>
      <c r="AF69" s="280"/>
      <c r="AG69" s="280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  <c r="AT69" s="278"/>
      <c r="AU69" s="278"/>
      <c r="AV69" s="278"/>
      <c r="AW69" s="278"/>
      <c r="AX69" s="278"/>
      <c r="AY69" s="278"/>
      <c r="AZ69" s="278"/>
      <c r="BA69" s="278"/>
      <c r="BB69" s="278"/>
      <c r="BC69" s="278"/>
      <c r="BD69" s="83"/>
      <c r="BE69" s="83"/>
      <c r="BF69" s="83"/>
      <c r="BG69" s="260"/>
      <c r="BH69" s="260"/>
      <c r="BI69" s="261"/>
      <c r="BJ69" s="261"/>
      <c r="BK69" s="261"/>
      <c r="BL69" s="261"/>
      <c r="BM69" s="261"/>
      <c r="BN69" s="261"/>
      <c r="BO69" s="261"/>
      <c r="BP69" s="261"/>
      <c r="BQ69" s="261"/>
      <c r="BR69" s="261"/>
      <c r="BS69" s="261"/>
      <c r="BT69" s="261"/>
      <c r="BU69" s="261"/>
      <c r="BV69" s="261"/>
      <c r="BW69" s="261"/>
      <c r="BX69" s="261"/>
      <c r="BY69" s="262"/>
      <c r="BZ69" s="262"/>
      <c r="CA69" s="262"/>
      <c r="CB69" s="262"/>
      <c r="CC69" s="263"/>
      <c r="CD69" s="264"/>
      <c r="CE69" s="264"/>
      <c r="CF69" s="264"/>
      <c r="CG69" s="264"/>
      <c r="CH69" s="258"/>
      <c r="CI69" s="259"/>
      <c r="CJ69" s="259"/>
      <c r="CK69" s="259"/>
      <c r="CL69" s="259"/>
      <c r="CM69" s="258"/>
      <c r="CN69" s="259"/>
      <c r="CO69" s="259"/>
      <c r="CP69" s="259"/>
      <c r="CQ69" s="259"/>
      <c r="CR69" s="258"/>
      <c r="CS69" s="259"/>
      <c r="CT69" s="259"/>
      <c r="CU69" s="259"/>
      <c r="CV69" s="259"/>
      <c r="CW69" s="84"/>
      <c r="CZ69" s="71">
        <v>20</v>
      </c>
    </row>
    <row r="70" spans="1:104" ht="13.5" customHeight="1">
      <c r="A70" s="82"/>
      <c r="B70" s="279"/>
      <c r="C70" s="279"/>
      <c r="D70" s="279"/>
      <c r="E70" s="279"/>
      <c r="F70" s="279"/>
      <c r="G70" s="279"/>
      <c r="H70" s="279"/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78"/>
      <c r="AI70" s="278"/>
      <c r="AJ70" s="278"/>
      <c r="AK70" s="278"/>
      <c r="AL70" s="278"/>
      <c r="AM70" s="278"/>
      <c r="AN70" s="278"/>
      <c r="AO70" s="278"/>
      <c r="AP70" s="278"/>
      <c r="AQ70" s="278"/>
      <c r="AR70" s="278"/>
      <c r="AS70" s="278"/>
      <c r="AT70" s="278"/>
      <c r="AU70" s="278"/>
      <c r="AV70" s="278"/>
      <c r="AW70" s="278"/>
      <c r="AX70" s="278"/>
      <c r="AY70" s="278"/>
      <c r="AZ70" s="278"/>
      <c r="BA70" s="278"/>
      <c r="BB70" s="278"/>
      <c r="BC70" s="278"/>
      <c r="BD70" s="83"/>
      <c r="BE70" s="83"/>
      <c r="BF70" s="83"/>
      <c r="BG70" s="260"/>
      <c r="BH70" s="260"/>
      <c r="BI70" s="261" t="str">
        <f>FeatSheet!C23</f>
        <v>Perception</v>
      </c>
      <c r="BJ70" s="261"/>
      <c r="BK70" s="261"/>
      <c r="BL70" s="261"/>
      <c r="BM70" s="261"/>
      <c r="BN70" s="261"/>
      <c r="BO70" s="261"/>
      <c r="BP70" s="261"/>
      <c r="BQ70" s="261"/>
      <c r="BR70" s="261"/>
      <c r="BS70" s="261"/>
      <c r="BT70" s="261"/>
      <c r="BU70" s="261"/>
      <c r="BV70" s="261"/>
      <c r="BW70" s="261"/>
      <c r="BX70" s="261"/>
      <c r="BY70" s="262" t="str">
        <f>FeatSheet!I23</f>
        <v>WIS</v>
      </c>
      <c r="BZ70" s="262"/>
      <c r="CA70" s="262"/>
      <c r="CB70" s="262"/>
      <c r="CC70" s="263"/>
      <c r="CD70" s="264">
        <f>IF(AND(FeatSheet!G23=1,FeatSheet!D23=0)=TRUE,"",(CI70+CN70+CS70))</f>
        <v>12</v>
      </c>
      <c r="CE70" s="264"/>
      <c r="CF70" s="264"/>
      <c r="CG70" s="264"/>
      <c r="CH70" s="258" t="s">
        <v>127</v>
      </c>
      <c r="CI70" s="259">
        <f>FeatSheet!J23</f>
        <v>0</v>
      </c>
      <c r="CJ70" s="259"/>
      <c r="CK70" s="259"/>
      <c r="CL70" s="259"/>
      <c r="CM70" s="258" t="s">
        <v>128</v>
      </c>
      <c r="CN70" s="259">
        <f>ROUNDDOWN(FeatSheet!F23,0)</f>
        <v>12</v>
      </c>
      <c r="CO70" s="259"/>
      <c r="CP70" s="259"/>
      <c r="CQ70" s="259"/>
      <c r="CR70" s="258" t="s">
        <v>128</v>
      </c>
      <c r="CS70" s="259"/>
      <c r="CT70" s="259"/>
      <c r="CU70" s="259"/>
      <c r="CV70" s="259"/>
      <c r="CW70" s="84"/>
    </row>
    <row r="71" spans="1:104" ht="13.5" customHeight="1">
      <c r="A71" s="82"/>
      <c r="B71" s="281" t="s">
        <v>171</v>
      </c>
      <c r="C71" s="281"/>
      <c r="D71" s="281"/>
      <c r="E71" s="281"/>
      <c r="F71" s="281"/>
      <c r="G71" s="282" t="s">
        <v>111</v>
      </c>
      <c r="H71" s="282"/>
      <c r="I71" s="282"/>
      <c r="J71" s="282"/>
      <c r="K71" s="282"/>
      <c r="L71" s="282" t="s">
        <v>172</v>
      </c>
      <c r="M71" s="282"/>
      <c r="N71" s="282"/>
      <c r="O71" s="282"/>
      <c r="P71" s="282"/>
      <c r="Q71" s="282"/>
      <c r="R71" s="282"/>
      <c r="S71" s="282"/>
      <c r="T71" s="282"/>
      <c r="U71" s="282" t="s">
        <v>107</v>
      </c>
      <c r="V71" s="282"/>
      <c r="W71" s="282"/>
      <c r="X71" s="282"/>
      <c r="Y71" s="282"/>
      <c r="Z71" s="282"/>
      <c r="AA71" s="283" t="s">
        <v>173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0"/>
      <c r="BH71" s="260"/>
      <c r="BI71" s="261"/>
      <c r="BJ71" s="261"/>
      <c r="BK71" s="261"/>
      <c r="BL71" s="261"/>
      <c r="BM71" s="261"/>
      <c r="BN71" s="261"/>
      <c r="BO71" s="261"/>
      <c r="BP71" s="261"/>
      <c r="BQ71" s="261"/>
      <c r="BR71" s="261"/>
      <c r="BS71" s="261"/>
      <c r="BT71" s="261"/>
      <c r="BU71" s="261"/>
      <c r="BV71" s="261"/>
      <c r="BW71" s="261"/>
      <c r="BX71" s="261"/>
      <c r="BY71" s="262"/>
      <c r="BZ71" s="262"/>
      <c r="CA71" s="262"/>
      <c r="CB71" s="262"/>
      <c r="CC71" s="263"/>
      <c r="CD71" s="264"/>
      <c r="CE71" s="264"/>
      <c r="CF71" s="264"/>
      <c r="CG71" s="264"/>
      <c r="CH71" s="258"/>
      <c r="CI71" s="259"/>
      <c r="CJ71" s="259"/>
      <c r="CK71" s="259"/>
      <c r="CL71" s="259"/>
      <c r="CM71" s="258"/>
      <c r="CN71" s="259"/>
      <c r="CO71" s="259"/>
      <c r="CP71" s="259"/>
      <c r="CQ71" s="259"/>
      <c r="CR71" s="258"/>
      <c r="CS71" s="259"/>
      <c r="CT71" s="259"/>
      <c r="CU71" s="259"/>
      <c r="CV71" s="259"/>
      <c r="CW71" s="84"/>
      <c r="CZ71" s="71">
        <v>21</v>
      </c>
    </row>
    <row r="72" spans="1:104" ht="12.75" customHeight="1">
      <c r="A72" s="82"/>
      <c r="B72" s="278"/>
      <c r="C72" s="278"/>
      <c r="D72" s="278"/>
      <c r="E72" s="278"/>
      <c r="F72" s="278"/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  <c r="T72" s="278"/>
      <c r="U72" s="284"/>
      <c r="V72" s="284"/>
      <c r="W72" s="284"/>
      <c r="X72" s="284"/>
      <c r="Y72" s="284"/>
      <c r="Z72" s="284"/>
      <c r="AA72" s="284"/>
      <c r="AB72" s="284"/>
      <c r="AC72" s="284"/>
      <c r="AD72" s="284"/>
      <c r="AE72" s="284"/>
      <c r="AF72" s="284"/>
      <c r="AG72" s="284"/>
      <c r="AH72" s="284"/>
      <c r="AI72" s="284"/>
      <c r="AJ72" s="284"/>
      <c r="AK72" s="284"/>
      <c r="AL72" s="284"/>
      <c r="AM72" s="284"/>
      <c r="AN72" s="284"/>
      <c r="AO72" s="284"/>
      <c r="AP72" s="284"/>
      <c r="AQ72" s="284"/>
      <c r="AR72" s="284"/>
      <c r="AS72" s="284"/>
      <c r="AT72" s="284"/>
      <c r="AU72" s="284"/>
      <c r="AV72" s="284"/>
      <c r="AW72" s="284"/>
      <c r="AX72" s="284"/>
      <c r="AY72" s="284"/>
      <c r="AZ72" s="284"/>
      <c r="BA72" s="284"/>
      <c r="BB72" s="284"/>
      <c r="BC72" s="284"/>
      <c r="BD72" s="83"/>
      <c r="BE72" s="83"/>
      <c r="BF72" s="83"/>
      <c r="BG72" s="260"/>
      <c r="BH72" s="260"/>
      <c r="BI72" s="261" t="str">
        <f>FeatSheet!C24</f>
        <v>Perform</v>
      </c>
      <c r="BJ72" s="261"/>
      <c r="BK72" s="261"/>
      <c r="BL72" s="261"/>
      <c r="BM72" s="261"/>
      <c r="BN72" s="261"/>
      <c r="BO72" s="261"/>
      <c r="BP72" s="261"/>
      <c r="BQ72" s="261"/>
      <c r="BR72" s="261"/>
      <c r="BS72" s="261"/>
      <c r="BT72" s="261"/>
      <c r="BU72" s="261"/>
      <c r="BV72" s="261"/>
      <c r="BW72" s="261"/>
      <c r="BX72" s="261"/>
      <c r="BY72" s="262" t="str">
        <f>FeatSheet!I24</f>
        <v>CHA</v>
      </c>
      <c r="BZ72" s="262"/>
      <c r="CA72" s="262"/>
      <c r="CB72" s="262"/>
      <c r="CC72" s="263"/>
      <c r="CD72" s="264">
        <f>IF(AND(FeatSheet!G24=1,FeatSheet!D24=0)=TRUE,"",(CI72+CN72+CS72))</f>
        <v>20</v>
      </c>
      <c r="CE72" s="264"/>
      <c r="CF72" s="264"/>
      <c r="CG72" s="264"/>
      <c r="CH72" s="258" t="s">
        <v>127</v>
      </c>
      <c r="CI72" s="259">
        <f>FeatSheet!J24</f>
        <v>3</v>
      </c>
      <c r="CJ72" s="259"/>
      <c r="CK72" s="259"/>
      <c r="CL72" s="259"/>
      <c r="CM72" s="258" t="s">
        <v>128</v>
      </c>
      <c r="CN72" s="259">
        <f>ROUNDDOWN(FeatSheet!F24,0)</f>
        <v>12</v>
      </c>
      <c r="CO72" s="259"/>
      <c r="CP72" s="259"/>
      <c r="CQ72" s="259"/>
      <c r="CR72" s="258" t="s">
        <v>128</v>
      </c>
      <c r="CS72" s="259">
        <f>3+2</f>
        <v>5</v>
      </c>
      <c r="CT72" s="259"/>
      <c r="CU72" s="259"/>
      <c r="CV72" s="259"/>
      <c r="CW72" s="84"/>
    </row>
    <row r="73" spans="1:104" ht="12.75" customHeight="1">
      <c r="A73" s="82"/>
      <c r="B73" s="278"/>
      <c r="C73" s="278"/>
      <c r="D73" s="278"/>
      <c r="E73" s="278"/>
      <c r="F73" s="278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84"/>
      <c r="V73" s="284"/>
      <c r="W73" s="284"/>
      <c r="X73" s="284"/>
      <c r="Y73" s="284"/>
      <c r="Z73" s="284"/>
      <c r="AA73" s="284"/>
      <c r="AB73" s="284"/>
      <c r="AC73" s="284"/>
      <c r="AD73" s="284"/>
      <c r="AE73" s="284"/>
      <c r="AF73" s="284"/>
      <c r="AG73" s="284"/>
      <c r="AH73" s="284"/>
      <c r="AI73" s="284"/>
      <c r="AJ73" s="284"/>
      <c r="AK73" s="284"/>
      <c r="AL73" s="284"/>
      <c r="AM73" s="284"/>
      <c r="AN73" s="284"/>
      <c r="AO73" s="284"/>
      <c r="AP73" s="284"/>
      <c r="AQ73" s="284"/>
      <c r="AR73" s="284"/>
      <c r="AS73" s="284"/>
      <c r="AT73" s="284"/>
      <c r="AU73" s="284"/>
      <c r="AV73" s="284"/>
      <c r="AW73" s="284"/>
      <c r="AX73" s="284"/>
      <c r="AY73" s="284"/>
      <c r="AZ73" s="284"/>
      <c r="BA73" s="284"/>
      <c r="BB73" s="284"/>
      <c r="BC73" s="284"/>
      <c r="BD73" s="83"/>
      <c r="BE73" s="83"/>
      <c r="BF73" s="83"/>
      <c r="BG73" s="260"/>
      <c r="BH73" s="260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2"/>
      <c r="BZ73" s="262"/>
      <c r="CA73" s="262"/>
      <c r="CB73" s="262"/>
      <c r="CC73" s="263"/>
      <c r="CD73" s="264"/>
      <c r="CE73" s="264"/>
      <c r="CF73" s="264"/>
      <c r="CG73" s="264"/>
      <c r="CH73" s="258"/>
      <c r="CI73" s="259"/>
      <c r="CJ73" s="259"/>
      <c r="CK73" s="259"/>
      <c r="CL73" s="259"/>
      <c r="CM73" s="258"/>
      <c r="CN73" s="259"/>
      <c r="CO73" s="259"/>
      <c r="CP73" s="259"/>
      <c r="CQ73" s="259"/>
      <c r="CR73" s="258"/>
      <c r="CS73" s="259"/>
      <c r="CT73" s="259"/>
      <c r="CU73" s="259"/>
      <c r="CV73" s="259"/>
      <c r="CW73" s="84"/>
      <c r="CZ73" s="71">
        <v>22</v>
      </c>
    </row>
    <row r="74" spans="1:104" ht="13.5" customHeight="1">
      <c r="A74" s="82"/>
      <c r="B74" s="278"/>
      <c r="C74" s="278"/>
      <c r="D74" s="278"/>
      <c r="E74" s="278"/>
      <c r="F74" s="278"/>
      <c r="G74" s="278"/>
      <c r="H74" s="278"/>
      <c r="I74" s="278"/>
      <c r="J74" s="278"/>
      <c r="K74" s="278"/>
      <c r="L74" s="278"/>
      <c r="M74" s="278"/>
      <c r="N74" s="278"/>
      <c r="O74" s="278"/>
      <c r="P74" s="278"/>
      <c r="Q74" s="278"/>
      <c r="R74" s="278"/>
      <c r="S74" s="278"/>
      <c r="T74" s="278"/>
      <c r="U74" s="284"/>
      <c r="V74" s="284"/>
      <c r="W74" s="284"/>
      <c r="X74" s="284"/>
      <c r="Y74" s="284"/>
      <c r="Z74" s="284"/>
      <c r="AA74" s="284"/>
      <c r="AB74" s="284"/>
      <c r="AC74" s="284"/>
      <c r="AD74" s="284"/>
      <c r="AE74" s="284"/>
      <c r="AF74" s="284"/>
      <c r="AG74" s="284"/>
      <c r="AH74" s="284"/>
      <c r="AI74" s="284"/>
      <c r="AJ74" s="284"/>
      <c r="AK74" s="284"/>
      <c r="AL74" s="284"/>
      <c r="AM74" s="284"/>
      <c r="AN74" s="284"/>
      <c r="AO74" s="284"/>
      <c r="AP74" s="284"/>
      <c r="AQ74" s="284"/>
      <c r="AR74" s="284"/>
      <c r="AS74" s="284"/>
      <c r="AT74" s="284"/>
      <c r="AU74" s="284"/>
      <c r="AV74" s="284"/>
      <c r="AW74" s="284"/>
      <c r="AX74" s="284"/>
      <c r="AY74" s="284"/>
      <c r="AZ74" s="284"/>
      <c r="BA74" s="284"/>
      <c r="BB74" s="284"/>
      <c r="BC74" s="284"/>
      <c r="BD74" s="83"/>
      <c r="BE74" s="83"/>
      <c r="BF74" s="83"/>
      <c r="BG74" s="260"/>
      <c r="BH74" s="260"/>
      <c r="BI74" s="261" t="str">
        <f>FeatSheet!C25</f>
        <v>Profession ( Musician )</v>
      </c>
      <c r="BJ74" s="261"/>
      <c r="BK74" s="261"/>
      <c r="BL74" s="261"/>
      <c r="BM74" s="261"/>
      <c r="BN74" s="261"/>
      <c r="BO74" s="261"/>
      <c r="BP74" s="261"/>
      <c r="BQ74" s="261"/>
      <c r="BR74" s="261"/>
      <c r="BS74" s="261"/>
      <c r="BT74" s="261"/>
      <c r="BU74" s="261"/>
      <c r="BV74" s="261"/>
      <c r="BW74" s="261"/>
      <c r="BX74" s="261"/>
      <c r="BY74" s="262" t="str">
        <f>FeatSheet!I25</f>
        <v>WIS</v>
      </c>
      <c r="BZ74" s="262"/>
      <c r="CA74" s="262"/>
      <c r="CB74" s="262"/>
      <c r="CC74" s="263"/>
      <c r="CD74" s="264">
        <f>IF(AND(FeatSheet!G25=1,FeatSheet!D25=0)=TRUE,"",(CI74+CN74+CS74))</f>
        <v>14</v>
      </c>
      <c r="CE74" s="264"/>
      <c r="CF74" s="264"/>
      <c r="CG74" s="264"/>
      <c r="CH74" s="258" t="s">
        <v>127</v>
      </c>
      <c r="CI74" s="259">
        <f>FeatSheet!J25</f>
        <v>0</v>
      </c>
      <c r="CJ74" s="259"/>
      <c r="CK74" s="259"/>
      <c r="CL74" s="259"/>
      <c r="CM74" s="258" t="s">
        <v>128</v>
      </c>
      <c r="CN74" s="259">
        <f>ROUNDDOWN(FeatSheet!F25,0)</f>
        <v>12</v>
      </c>
      <c r="CO74" s="259"/>
      <c r="CP74" s="259"/>
      <c r="CQ74" s="259"/>
      <c r="CR74" s="258" t="s">
        <v>128</v>
      </c>
      <c r="CS74" s="259">
        <v>2</v>
      </c>
      <c r="CT74" s="259"/>
      <c r="CU74" s="259"/>
      <c r="CV74" s="259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0"/>
      <c r="BH75" s="260"/>
      <c r="BI75" s="261"/>
      <c r="BJ75" s="261"/>
      <c r="BK75" s="261"/>
      <c r="BL75" s="261"/>
      <c r="BM75" s="261"/>
      <c r="BN75" s="261"/>
      <c r="BO75" s="261"/>
      <c r="BP75" s="261"/>
      <c r="BQ75" s="261"/>
      <c r="BR75" s="261"/>
      <c r="BS75" s="261"/>
      <c r="BT75" s="261"/>
      <c r="BU75" s="261"/>
      <c r="BV75" s="261"/>
      <c r="BW75" s="261"/>
      <c r="BX75" s="261"/>
      <c r="BY75" s="262"/>
      <c r="BZ75" s="262"/>
      <c r="CA75" s="262"/>
      <c r="CB75" s="262"/>
      <c r="CC75" s="263"/>
      <c r="CD75" s="264"/>
      <c r="CE75" s="264"/>
      <c r="CF75" s="264"/>
      <c r="CG75" s="264"/>
      <c r="CH75" s="258"/>
      <c r="CI75" s="259"/>
      <c r="CJ75" s="259"/>
      <c r="CK75" s="259"/>
      <c r="CL75" s="259"/>
      <c r="CM75" s="258"/>
      <c r="CN75" s="259"/>
      <c r="CO75" s="259"/>
      <c r="CP75" s="259"/>
      <c r="CQ75" s="259"/>
      <c r="CR75" s="258"/>
      <c r="CS75" s="259"/>
      <c r="CT75" s="259"/>
      <c r="CU75" s="259"/>
      <c r="CV75" s="259"/>
      <c r="CW75" s="84"/>
      <c r="CZ75" s="71">
        <v>23</v>
      </c>
    </row>
    <row r="76" spans="1:104" ht="12.75" customHeight="1">
      <c r="A76" s="82"/>
      <c r="B76" s="276" t="s">
        <v>165</v>
      </c>
      <c r="C76" s="276"/>
      <c r="D76" s="276"/>
      <c r="E76" s="276"/>
      <c r="F76" s="276"/>
      <c r="G76" s="276"/>
      <c r="H76" s="276"/>
      <c r="I76" s="276"/>
      <c r="J76" s="276"/>
      <c r="K76" s="276"/>
      <c r="L76" s="276"/>
      <c r="M76" s="276"/>
      <c r="N76" s="276"/>
      <c r="O76" s="276"/>
      <c r="P76" s="276"/>
      <c r="Q76" s="276"/>
      <c r="R76" s="276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0"/>
      <c r="BH76" s="260"/>
      <c r="BI76" s="261" t="str">
        <f>FeatSheet!C26</f>
        <v>Profession ( 2 )</v>
      </c>
      <c r="BJ76" s="261"/>
      <c r="BK76" s="261"/>
      <c r="BL76" s="261"/>
      <c r="BM76" s="261"/>
      <c r="BN76" s="261"/>
      <c r="BO76" s="261"/>
      <c r="BP76" s="261"/>
      <c r="BQ76" s="261"/>
      <c r="BR76" s="261"/>
      <c r="BS76" s="261"/>
      <c r="BT76" s="261"/>
      <c r="BU76" s="261"/>
      <c r="BV76" s="261"/>
      <c r="BW76" s="261"/>
      <c r="BX76" s="261"/>
      <c r="BY76" s="262" t="str">
        <f>FeatSheet!I26</f>
        <v>WIS</v>
      </c>
      <c r="BZ76" s="262"/>
      <c r="CA76" s="262"/>
      <c r="CB76" s="262"/>
      <c r="CC76" s="263"/>
      <c r="CD76" s="264" t="str">
        <f>IF(AND(FeatSheet!G26=1,FeatSheet!D26=0)=TRUE,"",(CI76+CN76+CS76))</f>
        <v/>
      </c>
      <c r="CE76" s="264"/>
      <c r="CF76" s="264"/>
      <c r="CG76" s="264"/>
      <c r="CH76" s="258" t="s">
        <v>127</v>
      </c>
      <c r="CI76" s="259">
        <f>FeatSheet!J26</f>
        <v>0</v>
      </c>
      <c r="CJ76" s="259"/>
      <c r="CK76" s="259"/>
      <c r="CL76" s="259"/>
      <c r="CM76" s="258" t="s">
        <v>128</v>
      </c>
      <c r="CN76" s="259">
        <f>ROUNDDOWN(FeatSheet!F26,0)</f>
        <v>0</v>
      </c>
      <c r="CO76" s="259"/>
      <c r="CP76" s="259"/>
      <c r="CQ76" s="259"/>
      <c r="CR76" s="258" t="s">
        <v>128</v>
      </c>
      <c r="CS76" s="287"/>
      <c r="CT76" s="287"/>
      <c r="CU76" s="287"/>
      <c r="CV76" s="287"/>
      <c r="CW76" s="84"/>
    </row>
    <row r="77" spans="1:104" ht="13.5" customHeight="1">
      <c r="A77" s="82"/>
      <c r="B77" s="276"/>
      <c r="C77" s="276"/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6"/>
      <c r="O77" s="276"/>
      <c r="P77" s="276"/>
      <c r="Q77" s="276"/>
      <c r="R77" s="276"/>
      <c r="S77" s="277" t="s">
        <v>166</v>
      </c>
      <c r="T77" s="277"/>
      <c r="U77" s="277"/>
      <c r="V77" s="277"/>
      <c r="W77" s="277"/>
      <c r="X77" s="277"/>
      <c r="Y77" s="277"/>
      <c r="Z77" s="277"/>
      <c r="AA77" s="277"/>
      <c r="AB77" s="277"/>
      <c r="AC77" s="277"/>
      <c r="AD77" s="277"/>
      <c r="AE77" s="277"/>
      <c r="AF77" s="277"/>
      <c r="AG77" s="277"/>
      <c r="AH77" s="277" t="s">
        <v>167</v>
      </c>
      <c r="AI77" s="277"/>
      <c r="AJ77" s="277"/>
      <c r="AK77" s="277"/>
      <c r="AL77" s="277"/>
      <c r="AM77" s="277"/>
      <c r="AN77" s="277"/>
      <c r="AO77" s="277"/>
      <c r="AP77" s="277"/>
      <c r="AQ77" s="277"/>
      <c r="AR77" s="277"/>
      <c r="AS77" s="277"/>
      <c r="AT77" s="277"/>
      <c r="AU77" s="277" t="s">
        <v>168</v>
      </c>
      <c r="AV77" s="277"/>
      <c r="AW77" s="277"/>
      <c r="AX77" s="277"/>
      <c r="AY77" s="277"/>
      <c r="AZ77" s="277"/>
      <c r="BA77" s="277"/>
      <c r="BB77" s="277"/>
      <c r="BC77" s="277"/>
      <c r="BD77" s="83"/>
      <c r="BE77" s="83"/>
      <c r="BF77" s="83"/>
      <c r="BG77" s="260"/>
      <c r="BH77" s="260"/>
      <c r="BI77" s="261"/>
      <c r="BJ77" s="261"/>
      <c r="BK77" s="261"/>
      <c r="BL77" s="261"/>
      <c r="BM77" s="261"/>
      <c r="BN77" s="261"/>
      <c r="BO77" s="261"/>
      <c r="BP77" s="261"/>
      <c r="BQ77" s="261"/>
      <c r="BR77" s="261"/>
      <c r="BS77" s="261"/>
      <c r="BT77" s="261"/>
      <c r="BU77" s="261"/>
      <c r="BV77" s="261"/>
      <c r="BW77" s="261"/>
      <c r="BX77" s="261"/>
      <c r="BY77" s="262"/>
      <c r="BZ77" s="262"/>
      <c r="CA77" s="262"/>
      <c r="CB77" s="262"/>
      <c r="CC77" s="263"/>
      <c r="CD77" s="264"/>
      <c r="CE77" s="264"/>
      <c r="CF77" s="264"/>
      <c r="CG77" s="264"/>
      <c r="CH77" s="258"/>
      <c r="CI77" s="259"/>
      <c r="CJ77" s="259"/>
      <c r="CK77" s="259"/>
      <c r="CL77" s="259"/>
      <c r="CM77" s="258"/>
      <c r="CN77" s="259"/>
      <c r="CO77" s="259"/>
      <c r="CP77" s="259"/>
      <c r="CQ77" s="259"/>
      <c r="CR77" s="258"/>
      <c r="CS77" s="287"/>
      <c r="CT77" s="287"/>
      <c r="CU77" s="287"/>
      <c r="CV77" s="287"/>
      <c r="CW77" s="84"/>
      <c r="CZ77" s="71">
        <v>24</v>
      </c>
    </row>
    <row r="78" spans="1:104" ht="12.75" customHeight="1">
      <c r="A78" s="82"/>
      <c r="B78" s="285" t="s">
        <v>369</v>
      </c>
      <c r="C78" s="285"/>
      <c r="D78" s="285"/>
      <c r="E78" s="285"/>
      <c r="F78" s="285"/>
      <c r="G78" s="285"/>
      <c r="H78" s="285"/>
      <c r="I78" s="285"/>
      <c r="J78" s="285"/>
      <c r="K78" s="285"/>
      <c r="L78" s="285"/>
      <c r="M78" s="285"/>
      <c r="N78" s="285"/>
      <c r="O78" s="285"/>
      <c r="P78" s="285"/>
      <c r="Q78" s="285"/>
      <c r="R78" s="285"/>
      <c r="S78" s="280">
        <f>FeatSheet!AH3+DEXMOD</f>
        <v>9</v>
      </c>
      <c r="T78" s="280"/>
      <c r="U78" s="280"/>
      <c r="V78" s="286">
        <f>FeatSheet!AH4+DEXMOD</f>
        <v>9</v>
      </c>
      <c r="W78" s="286"/>
      <c r="X78" s="286"/>
      <c r="Y78" s="280"/>
      <c r="Z78" s="280"/>
      <c r="AA78" s="280"/>
      <c r="AB78" s="280"/>
      <c r="AC78" s="280"/>
      <c r="AD78" s="280"/>
      <c r="AE78" s="280"/>
      <c r="AF78" s="280"/>
      <c r="AG78" s="280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  <c r="AT78" s="278"/>
      <c r="AU78" s="278"/>
      <c r="AV78" s="278"/>
      <c r="AW78" s="278"/>
      <c r="AX78" s="278"/>
      <c r="AY78" s="278"/>
      <c r="AZ78" s="278"/>
      <c r="BA78" s="278"/>
      <c r="BB78" s="278"/>
      <c r="BC78" s="278"/>
      <c r="BD78" s="83"/>
      <c r="BE78" s="83"/>
      <c r="BF78" s="83"/>
      <c r="BG78" s="260"/>
      <c r="BH78" s="260"/>
      <c r="BI78" s="261" t="str">
        <f>FeatSheet!C27</f>
        <v>Profession ( 3 )</v>
      </c>
      <c r="BJ78" s="261"/>
      <c r="BK78" s="261"/>
      <c r="BL78" s="261"/>
      <c r="BM78" s="261"/>
      <c r="BN78" s="261"/>
      <c r="BO78" s="261"/>
      <c r="BP78" s="261"/>
      <c r="BQ78" s="261"/>
      <c r="BR78" s="261"/>
      <c r="BS78" s="261"/>
      <c r="BT78" s="261"/>
      <c r="BU78" s="261"/>
      <c r="BV78" s="261"/>
      <c r="BW78" s="261"/>
      <c r="BX78" s="261"/>
      <c r="BY78" s="262" t="str">
        <f>FeatSheet!I27</f>
        <v>WIS</v>
      </c>
      <c r="BZ78" s="262"/>
      <c r="CA78" s="262"/>
      <c r="CB78" s="262"/>
      <c r="CC78" s="263"/>
      <c r="CD78" s="264" t="str">
        <f>IF(AND(FeatSheet!G27=1,FeatSheet!D27=0)=TRUE,"",(CI78+CN78+CS78))</f>
        <v/>
      </c>
      <c r="CE78" s="264"/>
      <c r="CF78" s="264"/>
      <c r="CG78" s="264"/>
      <c r="CH78" s="258" t="s">
        <v>127</v>
      </c>
      <c r="CI78" s="259">
        <f>FeatSheet!J27</f>
        <v>0</v>
      </c>
      <c r="CJ78" s="259"/>
      <c r="CK78" s="259"/>
      <c r="CL78" s="259"/>
      <c r="CM78" s="258" t="s">
        <v>128</v>
      </c>
      <c r="CN78" s="259">
        <f>ROUNDDOWN(FeatSheet!F27,0)</f>
        <v>0</v>
      </c>
      <c r="CO78" s="259"/>
      <c r="CP78" s="259"/>
      <c r="CQ78" s="259"/>
      <c r="CR78" s="258" t="s">
        <v>128</v>
      </c>
      <c r="CS78" s="259"/>
      <c r="CT78" s="259"/>
      <c r="CU78" s="259"/>
      <c r="CV78" s="259"/>
      <c r="CW78" s="84"/>
    </row>
    <row r="79" spans="1:104" ht="12.75" customHeight="1">
      <c r="A79" s="82"/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5"/>
      <c r="O79" s="285"/>
      <c r="P79" s="285"/>
      <c r="Q79" s="285"/>
      <c r="R79" s="285"/>
      <c r="S79" s="280"/>
      <c r="T79" s="280"/>
      <c r="U79" s="280"/>
      <c r="V79" s="286"/>
      <c r="W79" s="286"/>
      <c r="X79" s="286"/>
      <c r="Y79" s="280"/>
      <c r="Z79" s="280"/>
      <c r="AA79" s="280"/>
      <c r="AB79" s="280"/>
      <c r="AC79" s="280"/>
      <c r="AD79" s="280"/>
      <c r="AE79" s="280"/>
      <c r="AF79" s="280"/>
      <c r="AG79" s="280"/>
      <c r="AH79" s="278"/>
      <c r="AI79" s="278"/>
      <c r="AJ79" s="278"/>
      <c r="AK79" s="278"/>
      <c r="AL79" s="278"/>
      <c r="AM79" s="278"/>
      <c r="AN79" s="278"/>
      <c r="AO79" s="278"/>
      <c r="AP79" s="278"/>
      <c r="AQ79" s="278"/>
      <c r="AR79" s="278"/>
      <c r="AS79" s="278"/>
      <c r="AT79" s="278"/>
      <c r="AU79" s="278"/>
      <c r="AV79" s="278"/>
      <c r="AW79" s="278"/>
      <c r="AX79" s="278"/>
      <c r="AY79" s="278"/>
      <c r="AZ79" s="278"/>
      <c r="BA79" s="278"/>
      <c r="BB79" s="278"/>
      <c r="BC79" s="278"/>
      <c r="BD79" s="83"/>
      <c r="BE79" s="83"/>
      <c r="BF79" s="83"/>
      <c r="BG79" s="260"/>
      <c r="BH79" s="260"/>
      <c r="BI79" s="261"/>
      <c r="BJ79" s="261"/>
      <c r="BK79" s="261"/>
      <c r="BL79" s="261"/>
      <c r="BM79" s="261"/>
      <c r="BN79" s="261"/>
      <c r="BO79" s="261"/>
      <c r="BP79" s="261"/>
      <c r="BQ79" s="261"/>
      <c r="BR79" s="261"/>
      <c r="BS79" s="261"/>
      <c r="BT79" s="261"/>
      <c r="BU79" s="261"/>
      <c r="BV79" s="261"/>
      <c r="BW79" s="261"/>
      <c r="BX79" s="261"/>
      <c r="BY79" s="262"/>
      <c r="BZ79" s="262"/>
      <c r="CA79" s="262"/>
      <c r="CB79" s="262"/>
      <c r="CC79" s="263"/>
      <c r="CD79" s="264"/>
      <c r="CE79" s="264"/>
      <c r="CF79" s="264"/>
      <c r="CG79" s="264"/>
      <c r="CH79" s="258"/>
      <c r="CI79" s="259"/>
      <c r="CJ79" s="259"/>
      <c r="CK79" s="259"/>
      <c r="CL79" s="259"/>
      <c r="CM79" s="258"/>
      <c r="CN79" s="259"/>
      <c r="CO79" s="259"/>
      <c r="CP79" s="259"/>
      <c r="CQ79" s="259"/>
      <c r="CR79" s="258"/>
      <c r="CS79" s="259"/>
      <c r="CT79" s="259"/>
      <c r="CU79" s="259"/>
      <c r="CV79" s="259"/>
      <c r="CW79" s="84"/>
      <c r="CZ79" s="71">
        <v>25</v>
      </c>
    </row>
    <row r="80" spans="1:104" ht="13.5" customHeight="1">
      <c r="A80" s="82"/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280"/>
      <c r="T80" s="280"/>
      <c r="U80" s="280"/>
      <c r="V80" s="286"/>
      <c r="W80" s="286"/>
      <c r="X80" s="286"/>
      <c r="Y80" s="280"/>
      <c r="Z80" s="280"/>
      <c r="AA80" s="280"/>
      <c r="AB80" s="280"/>
      <c r="AC80" s="280"/>
      <c r="AD80" s="280"/>
      <c r="AE80" s="280"/>
      <c r="AF80" s="280"/>
      <c r="AG80" s="280"/>
      <c r="AH80" s="278"/>
      <c r="AI80" s="278"/>
      <c r="AJ80" s="278"/>
      <c r="AK80" s="278"/>
      <c r="AL80" s="278"/>
      <c r="AM80" s="278"/>
      <c r="AN80" s="278"/>
      <c r="AO80" s="278"/>
      <c r="AP80" s="278"/>
      <c r="AQ80" s="278"/>
      <c r="AR80" s="278"/>
      <c r="AS80" s="278"/>
      <c r="AT80" s="278"/>
      <c r="AU80" s="278"/>
      <c r="AV80" s="278"/>
      <c r="AW80" s="278"/>
      <c r="AX80" s="278"/>
      <c r="AY80" s="278"/>
      <c r="AZ80" s="278"/>
      <c r="BA80" s="278"/>
      <c r="BB80" s="278"/>
      <c r="BC80" s="278"/>
      <c r="BD80" s="83"/>
      <c r="BE80" s="83"/>
      <c r="BF80" s="83"/>
      <c r="BG80" s="260"/>
      <c r="BH80" s="260"/>
      <c r="BI80" s="261" t="str">
        <f>FeatSheet!C28</f>
        <v>Profession ( 4 )</v>
      </c>
      <c r="BJ80" s="261"/>
      <c r="BK80" s="261"/>
      <c r="BL80" s="261"/>
      <c r="BM80" s="261"/>
      <c r="BN80" s="261"/>
      <c r="BO80" s="261"/>
      <c r="BP80" s="261"/>
      <c r="BQ80" s="261"/>
      <c r="BR80" s="261"/>
      <c r="BS80" s="261"/>
      <c r="BT80" s="261"/>
      <c r="BU80" s="261"/>
      <c r="BV80" s="261"/>
      <c r="BW80" s="261"/>
      <c r="BX80" s="261"/>
      <c r="BY80" s="262" t="str">
        <f>FeatSheet!I28</f>
        <v>WIS</v>
      </c>
      <c r="BZ80" s="262"/>
      <c r="CA80" s="262"/>
      <c r="CB80" s="262"/>
      <c r="CC80" s="263"/>
      <c r="CD80" s="264" t="str">
        <f>IF(AND(FeatSheet!G28=1,FeatSheet!D28=0)=TRUE,"",(CI80+CN80+CS80))</f>
        <v/>
      </c>
      <c r="CE80" s="264"/>
      <c r="CF80" s="264"/>
      <c r="CG80" s="264"/>
      <c r="CH80" s="258" t="s">
        <v>127</v>
      </c>
      <c r="CI80" s="259">
        <f>FeatSheet!J28</f>
        <v>0</v>
      </c>
      <c r="CJ80" s="259"/>
      <c r="CK80" s="259"/>
      <c r="CL80" s="259"/>
      <c r="CM80" s="258" t="s">
        <v>128</v>
      </c>
      <c r="CN80" s="259">
        <f>ROUNDDOWN(FeatSheet!F28,0)</f>
        <v>0</v>
      </c>
      <c r="CO80" s="259"/>
      <c r="CP80" s="259"/>
      <c r="CQ80" s="259"/>
      <c r="CR80" s="258" t="s">
        <v>128</v>
      </c>
      <c r="CS80" s="287"/>
      <c r="CT80" s="287"/>
      <c r="CU80" s="287"/>
      <c r="CV80" s="287"/>
      <c r="CW80" s="84"/>
    </row>
    <row r="81" spans="1:104" ht="13.5" customHeight="1">
      <c r="A81" s="82"/>
      <c r="B81" s="281" t="s">
        <v>171</v>
      </c>
      <c r="C81" s="281"/>
      <c r="D81" s="281"/>
      <c r="E81" s="281"/>
      <c r="F81" s="281"/>
      <c r="G81" s="282" t="s">
        <v>111</v>
      </c>
      <c r="H81" s="282"/>
      <c r="I81" s="282"/>
      <c r="J81" s="282"/>
      <c r="K81" s="282"/>
      <c r="L81" s="282" t="s">
        <v>172</v>
      </c>
      <c r="M81" s="282"/>
      <c r="N81" s="282"/>
      <c r="O81" s="282"/>
      <c r="P81" s="282"/>
      <c r="Q81" s="282"/>
      <c r="R81" s="282"/>
      <c r="S81" s="282"/>
      <c r="T81" s="282"/>
      <c r="U81" s="282" t="s">
        <v>107</v>
      </c>
      <c r="V81" s="282"/>
      <c r="W81" s="282"/>
      <c r="X81" s="282"/>
      <c r="Y81" s="282"/>
      <c r="Z81" s="282"/>
      <c r="AA81" s="283" t="s">
        <v>173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0"/>
      <c r="BH81" s="260"/>
      <c r="BI81" s="261"/>
      <c r="BJ81" s="261"/>
      <c r="BK81" s="261"/>
      <c r="BL81" s="261"/>
      <c r="BM81" s="261"/>
      <c r="BN81" s="261"/>
      <c r="BO81" s="261"/>
      <c r="BP81" s="261"/>
      <c r="BQ81" s="261"/>
      <c r="BR81" s="261"/>
      <c r="BS81" s="261"/>
      <c r="BT81" s="261"/>
      <c r="BU81" s="261"/>
      <c r="BV81" s="261"/>
      <c r="BW81" s="261"/>
      <c r="BX81" s="261"/>
      <c r="BY81" s="262"/>
      <c r="BZ81" s="262"/>
      <c r="CA81" s="262"/>
      <c r="CB81" s="262"/>
      <c r="CC81" s="263"/>
      <c r="CD81" s="264"/>
      <c r="CE81" s="264"/>
      <c r="CF81" s="264"/>
      <c r="CG81" s="264"/>
      <c r="CH81" s="258"/>
      <c r="CI81" s="259"/>
      <c r="CJ81" s="259"/>
      <c r="CK81" s="259"/>
      <c r="CL81" s="259"/>
      <c r="CM81" s="258"/>
      <c r="CN81" s="259"/>
      <c r="CO81" s="259"/>
      <c r="CP81" s="259"/>
      <c r="CQ81" s="259"/>
      <c r="CR81" s="258"/>
      <c r="CS81" s="287"/>
      <c r="CT81" s="287"/>
      <c r="CU81" s="287"/>
      <c r="CV81" s="287"/>
      <c r="CW81" s="84"/>
      <c r="CZ81" s="71">
        <v>26</v>
      </c>
    </row>
    <row r="82" spans="1:104" ht="12.75" customHeight="1">
      <c r="A82" s="82"/>
      <c r="B82" s="278"/>
      <c r="C82" s="278"/>
      <c r="D82" s="278"/>
      <c r="E82" s="278"/>
      <c r="F82" s="278"/>
      <c r="G82" s="278"/>
      <c r="H82" s="278"/>
      <c r="I82" s="278"/>
      <c r="J82" s="278"/>
      <c r="K82" s="278"/>
      <c r="L82" s="278"/>
      <c r="M82" s="278"/>
      <c r="N82" s="278"/>
      <c r="O82" s="278"/>
      <c r="P82" s="278"/>
      <c r="Q82" s="278"/>
      <c r="R82" s="278"/>
      <c r="S82" s="278"/>
      <c r="T82" s="278"/>
      <c r="U82" s="284"/>
      <c r="V82" s="284"/>
      <c r="W82" s="284"/>
      <c r="X82" s="284"/>
      <c r="Y82" s="284"/>
      <c r="Z82" s="284"/>
      <c r="AA82" s="284"/>
      <c r="AB82" s="284"/>
      <c r="AC82" s="284"/>
      <c r="AD82" s="284"/>
      <c r="AE82" s="284"/>
      <c r="AF82" s="284"/>
      <c r="AG82" s="284"/>
      <c r="AH82" s="284"/>
      <c r="AI82" s="284"/>
      <c r="AJ82" s="284"/>
      <c r="AK82" s="284"/>
      <c r="AL82" s="284"/>
      <c r="AM82" s="284"/>
      <c r="AN82" s="284"/>
      <c r="AO82" s="284"/>
      <c r="AP82" s="284"/>
      <c r="AQ82" s="284"/>
      <c r="AR82" s="284"/>
      <c r="AS82" s="284"/>
      <c r="AT82" s="284"/>
      <c r="AU82" s="284"/>
      <c r="AV82" s="284"/>
      <c r="AW82" s="284"/>
      <c r="AX82" s="284"/>
      <c r="AY82" s="284"/>
      <c r="AZ82" s="284"/>
      <c r="BA82" s="284"/>
      <c r="BB82" s="284"/>
      <c r="BC82" s="284"/>
      <c r="BD82" s="83"/>
      <c r="BE82" s="83"/>
      <c r="BF82" s="83"/>
      <c r="BG82" s="260"/>
      <c r="BH82" s="260"/>
      <c r="BI82" s="261" t="str">
        <f>FeatSheet!C29</f>
        <v>Read Lips</v>
      </c>
      <c r="BJ82" s="261"/>
      <c r="BK82" s="261"/>
      <c r="BL82" s="261"/>
      <c r="BM82" s="261"/>
      <c r="BN82" s="261"/>
      <c r="BO82" s="261"/>
      <c r="BP82" s="261"/>
      <c r="BQ82" s="261"/>
      <c r="BR82" s="261"/>
      <c r="BS82" s="261"/>
      <c r="BT82" s="261"/>
      <c r="BU82" s="261"/>
      <c r="BV82" s="261"/>
      <c r="BW82" s="261"/>
      <c r="BX82" s="261"/>
      <c r="BY82" s="262" t="str">
        <f>FeatSheet!I29</f>
        <v>INT</v>
      </c>
      <c r="BZ82" s="262"/>
      <c r="CA82" s="262"/>
      <c r="CB82" s="262"/>
      <c r="CD82" s="264">
        <f>IF(AND(FeatSheet!G29=1,FeatSheet!D29=0)=TRUE,"",(CI82+CN82+CS82))</f>
        <v>7</v>
      </c>
      <c r="CE82" s="264"/>
      <c r="CF82" s="264"/>
      <c r="CG82" s="264"/>
      <c r="CH82" s="258" t="s">
        <v>127</v>
      </c>
      <c r="CI82" s="259">
        <f>FeatSheet!J29</f>
        <v>2</v>
      </c>
      <c r="CJ82" s="259"/>
      <c r="CK82" s="259"/>
      <c r="CL82" s="259"/>
      <c r="CM82" s="258" t="s">
        <v>128</v>
      </c>
      <c r="CN82" s="259">
        <f>ROUNDDOWN(FeatSheet!F29,0)</f>
        <v>5</v>
      </c>
      <c r="CO82" s="259"/>
      <c r="CP82" s="259"/>
      <c r="CQ82" s="259"/>
      <c r="CR82" s="258" t="s">
        <v>128</v>
      </c>
      <c r="CS82" s="287"/>
      <c r="CT82" s="287"/>
      <c r="CU82" s="287"/>
      <c r="CV82" s="287"/>
      <c r="CW82" s="84"/>
    </row>
    <row r="83" spans="1:104" ht="12.75" customHeight="1">
      <c r="A83" s="82"/>
      <c r="B83" s="278"/>
      <c r="C83" s="278"/>
      <c r="D83" s="278"/>
      <c r="E83" s="278"/>
      <c r="F83" s="278"/>
      <c r="G83" s="278"/>
      <c r="H83" s="278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  <c r="T83" s="278"/>
      <c r="U83" s="284"/>
      <c r="V83" s="284"/>
      <c r="W83" s="284"/>
      <c r="X83" s="284"/>
      <c r="Y83" s="284"/>
      <c r="Z83" s="284"/>
      <c r="AA83" s="284"/>
      <c r="AB83" s="284"/>
      <c r="AC83" s="284"/>
      <c r="AD83" s="284"/>
      <c r="AE83" s="284"/>
      <c r="AF83" s="284"/>
      <c r="AG83" s="284"/>
      <c r="AH83" s="284"/>
      <c r="AI83" s="284"/>
      <c r="AJ83" s="284"/>
      <c r="AK83" s="284"/>
      <c r="AL83" s="284"/>
      <c r="AM83" s="284"/>
      <c r="AN83" s="284"/>
      <c r="AO83" s="284"/>
      <c r="AP83" s="284"/>
      <c r="AQ83" s="284"/>
      <c r="AR83" s="284"/>
      <c r="AS83" s="284"/>
      <c r="AT83" s="284"/>
      <c r="AU83" s="284"/>
      <c r="AV83" s="284"/>
      <c r="AW83" s="284"/>
      <c r="AX83" s="284"/>
      <c r="AY83" s="284"/>
      <c r="AZ83" s="284"/>
      <c r="BA83" s="284"/>
      <c r="BB83" s="284"/>
      <c r="BC83" s="284"/>
      <c r="BD83" s="83"/>
      <c r="BE83" s="83"/>
      <c r="BF83" s="83"/>
      <c r="BG83" s="260"/>
      <c r="BH83" s="260"/>
      <c r="BI83" s="261"/>
      <c r="BJ83" s="261"/>
      <c r="BK83" s="261"/>
      <c r="BL83" s="261"/>
      <c r="BM83" s="261"/>
      <c r="BN83" s="261"/>
      <c r="BO83" s="261"/>
      <c r="BP83" s="261"/>
      <c r="BQ83" s="261"/>
      <c r="BR83" s="261"/>
      <c r="BS83" s="261"/>
      <c r="BT83" s="261"/>
      <c r="BU83" s="261"/>
      <c r="BV83" s="261"/>
      <c r="BW83" s="261"/>
      <c r="BX83" s="261"/>
      <c r="BY83" s="262"/>
      <c r="BZ83" s="262"/>
      <c r="CA83" s="262"/>
      <c r="CB83" s="262"/>
      <c r="CD83" s="264"/>
      <c r="CE83" s="264"/>
      <c r="CF83" s="264"/>
      <c r="CG83" s="264"/>
      <c r="CH83" s="258"/>
      <c r="CI83" s="259"/>
      <c r="CJ83" s="259"/>
      <c r="CK83" s="259"/>
      <c r="CL83" s="259"/>
      <c r="CM83" s="258"/>
      <c r="CN83" s="259"/>
      <c r="CO83" s="259"/>
      <c r="CP83" s="259"/>
      <c r="CQ83" s="259"/>
      <c r="CR83" s="258"/>
      <c r="CS83" s="287"/>
      <c r="CT83" s="287"/>
      <c r="CU83" s="287"/>
      <c r="CV83" s="287"/>
      <c r="CW83" s="84"/>
      <c r="CZ83" s="71">
        <v>27</v>
      </c>
    </row>
    <row r="84" spans="1:104" ht="13.5" customHeight="1">
      <c r="A84" s="82"/>
      <c r="B84" s="278"/>
      <c r="C84" s="278"/>
      <c r="D84" s="278"/>
      <c r="E84" s="278"/>
      <c r="F84" s="278"/>
      <c r="G84" s="278"/>
      <c r="H84" s="278"/>
      <c r="I84" s="278"/>
      <c r="J84" s="278"/>
      <c r="K84" s="278"/>
      <c r="L84" s="278"/>
      <c r="M84" s="278"/>
      <c r="N84" s="278"/>
      <c r="O84" s="278"/>
      <c r="P84" s="278"/>
      <c r="Q84" s="278"/>
      <c r="R84" s="278"/>
      <c r="S84" s="278"/>
      <c r="T84" s="278"/>
      <c r="U84" s="284"/>
      <c r="V84" s="284"/>
      <c r="W84" s="284"/>
      <c r="X84" s="284"/>
      <c r="Y84" s="284"/>
      <c r="Z84" s="284"/>
      <c r="AA84" s="284"/>
      <c r="AB84" s="284"/>
      <c r="AC84" s="284"/>
      <c r="AD84" s="284"/>
      <c r="AE84" s="284"/>
      <c r="AF84" s="284"/>
      <c r="AG84" s="284"/>
      <c r="AH84" s="284"/>
      <c r="AI84" s="284"/>
      <c r="AJ84" s="284"/>
      <c r="AK84" s="284"/>
      <c r="AL84" s="284"/>
      <c r="AM84" s="284"/>
      <c r="AN84" s="284"/>
      <c r="AO84" s="284"/>
      <c r="AP84" s="284"/>
      <c r="AQ84" s="284"/>
      <c r="AR84" s="284"/>
      <c r="AS84" s="284"/>
      <c r="AT84" s="284"/>
      <c r="AU84" s="284"/>
      <c r="AV84" s="284"/>
      <c r="AW84" s="284"/>
      <c r="AX84" s="284"/>
      <c r="AY84" s="284"/>
      <c r="AZ84" s="284"/>
      <c r="BA84" s="284"/>
      <c r="BB84" s="284"/>
      <c r="BC84" s="284"/>
      <c r="BD84" s="83"/>
      <c r="BE84" s="83"/>
      <c r="BF84" s="83"/>
      <c r="BG84" s="260"/>
      <c r="BH84" s="260"/>
      <c r="BI84" s="261" t="str">
        <f>FeatSheet!C30</f>
        <v>Ride</v>
      </c>
      <c r="BJ84" s="261"/>
      <c r="BK84" s="261"/>
      <c r="BL84" s="261"/>
      <c r="BM84" s="261"/>
      <c r="BN84" s="261"/>
      <c r="BO84" s="261"/>
      <c r="BP84" s="261"/>
      <c r="BQ84" s="261"/>
      <c r="BR84" s="261"/>
      <c r="BS84" s="261"/>
      <c r="BT84" s="261"/>
      <c r="BU84" s="261"/>
      <c r="BV84" s="261"/>
      <c r="BW84" s="261"/>
      <c r="BX84" s="261"/>
      <c r="BY84" s="262" t="str">
        <f>FeatSheet!I30</f>
        <v>DEX</v>
      </c>
      <c r="BZ84" s="262"/>
      <c r="CA84" s="262"/>
      <c r="CB84" s="262"/>
      <c r="CD84" s="264">
        <f>IF(AND(FeatSheet!G30=1,FeatSheet!D30=0)=TRUE,"",(CI84+CN84+CS84))</f>
        <v>3</v>
      </c>
      <c r="CE84" s="264"/>
      <c r="CF84" s="264"/>
      <c r="CG84" s="264"/>
      <c r="CH84" s="258" t="s">
        <v>127</v>
      </c>
      <c r="CI84" s="259">
        <f>FeatSheet!J30</f>
        <v>3</v>
      </c>
      <c r="CJ84" s="259"/>
      <c r="CK84" s="259"/>
      <c r="CL84" s="259"/>
      <c r="CM84" s="258" t="s">
        <v>128</v>
      </c>
      <c r="CN84" s="259">
        <f>ROUNDDOWN(FeatSheet!F30,0)</f>
        <v>0</v>
      </c>
      <c r="CO84" s="259"/>
      <c r="CP84" s="259"/>
      <c r="CQ84" s="259"/>
      <c r="CR84" s="258" t="s">
        <v>128</v>
      </c>
      <c r="CS84" s="287"/>
      <c r="CT84" s="287"/>
      <c r="CU84" s="287"/>
      <c r="CV84" s="287"/>
      <c r="CW84" s="84"/>
    </row>
    <row r="85" spans="1:104" ht="12.75" customHeigh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0"/>
      <c r="BH85" s="260"/>
      <c r="BI85" s="261"/>
      <c r="BJ85" s="261"/>
      <c r="BK85" s="261"/>
      <c r="BL85" s="261"/>
      <c r="BM85" s="261"/>
      <c r="BN85" s="261"/>
      <c r="BO85" s="261"/>
      <c r="BP85" s="261"/>
      <c r="BQ85" s="261"/>
      <c r="BR85" s="261"/>
      <c r="BS85" s="261"/>
      <c r="BT85" s="261"/>
      <c r="BU85" s="261"/>
      <c r="BV85" s="261"/>
      <c r="BW85" s="261"/>
      <c r="BX85" s="261"/>
      <c r="BY85" s="262"/>
      <c r="BZ85" s="262"/>
      <c r="CA85" s="262"/>
      <c r="CB85" s="262"/>
      <c r="CD85" s="264"/>
      <c r="CE85" s="264"/>
      <c r="CF85" s="264"/>
      <c r="CG85" s="264"/>
      <c r="CH85" s="258"/>
      <c r="CI85" s="259"/>
      <c r="CJ85" s="259"/>
      <c r="CK85" s="259"/>
      <c r="CL85" s="259"/>
      <c r="CM85" s="258"/>
      <c r="CN85" s="259"/>
      <c r="CO85" s="259"/>
      <c r="CP85" s="259"/>
      <c r="CQ85" s="259"/>
      <c r="CR85" s="258"/>
      <c r="CS85" s="287"/>
      <c r="CT85" s="287"/>
      <c r="CU85" s="287"/>
      <c r="CV85" s="287"/>
      <c r="CW85" s="84"/>
      <c r="CZ85" s="71">
        <v>28</v>
      </c>
    </row>
    <row r="86" spans="1:104" ht="12.75" customHeight="1">
      <c r="A86" s="82"/>
      <c r="B86" s="276" t="s">
        <v>165</v>
      </c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0"/>
      <c r="BH86" s="260"/>
      <c r="BI86" s="261" t="str">
        <f>FeatSheet!C31</f>
        <v>Search</v>
      </c>
      <c r="BJ86" s="261"/>
      <c r="BK86" s="261"/>
      <c r="BL86" s="261"/>
      <c r="BM86" s="261"/>
      <c r="BN86" s="261"/>
      <c r="BO86" s="261"/>
      <c r="BP86" s="261"/>
      <c r="BQ86" s="261"/>
      <c r="BR86" s="261"/>
      <c r="BS86" s="261"/>
      <c r="BT86" s="261"/>
      <c r="BU86" s="261"/>
      <c r="BV86" s="261"/>
      <c r="BW86" s="261"/>
      <c r="BX86" s="261"/>
      <c r="BY86" s="262" t="str">
        <f>FeatSheet!I31</f>
        <v>INT</v>
      </c>
      <c r="BZ86" s="262"/>
      <c r="CA86" s="262"/>
      <c r="CB86" s="262"/>
      <c r="CD86" s="264">
        <f>IF(AND(FeatSheet!G31=1,FeatSheet!D31=0)=TRUE,"",(CI86+CN86+CS86))</f>
        <v>10</v>
      </c>
      <c r="CE86" s="264"/>
      <c r="CF86" s="264"/>
      <c r="CG86" s="264"/>
      <c r="CH86" s="258" t="s">
        <v>127</v>
      </c>
      <c r="CI86" s="259">
        <f>FeatSheet!J31</f>
        <v>2</v>
      </c>
      <c r="CJ86" s="259"/>
      <c r="CK86" s="259"/>
      <c r="CL86" s="259"/>
      <c r="CM86" s="258" t="s">
        <v>128</v>
      </c>
      <c r="CN86" s="259">
        <f>ROUNDDOWN(FeatSheet!F31,0)</f>
        <v>8</v>
      </c>
      <c r="CO86" s="259"/>
      <c r="CP86" s="259"/>
      <c r="CQ86" s="259"/>
      <c r="CR86" s="258" t="s">
        <v>128</v>
      </c>
      <c r="CS86" s="287"/>
      <c r="CT86" s="287"/>
      <c r="CU86" s="287"/>
      <c r="CV86" s="287"/>
      <c r="CW86" s="84"/>
    </row>
    <row r="87" spans="1:104" ht="13.5" customHeight="1">
      <c r="A87" s="82"/>
      <c r="B87" s="276"/>
      <c r="C87" s="276"/>
      <c r="D87" s="276"/>
      <c r="E87" s="276"/>
      <c r="F87" s="276"/>
      <c r="G87" s="276"/>
      <c r="H87" s="276"/>
      <c r="I87" s="276"/>
      <c r="J87" s="276"/>
      <c r="K87" s="276"/>
      <c r="L87" s="276"/>
      <c r="M87" s="276"/>
      <c r="N87" s="276"/>
      <c r="O87" s="276"/>
      <c r="P87" s="276"/>
      <c r="Q87" s="276"/>
      <c r="R87" s="276"/>
      <c r="S87" s="277" t="s">
        <v>166</v>
      </c>
      <c r="T87" s="277"/>
      <c r="U87" s="277"/>
      <c r="V87" s="277"/>
      <c r="W87" s="277"/>
      <c r="X87" s="277"/>
      <c r="Y87" s="277"/>
      <c r="Z87" s="277"/>
      <c r="AA87" s="277"/>
      <c r="AB87" s="277"/>
      <c r="AC87" s="277"/>
      <c r="AD87" s="277"/>
      <c r="AE87" s="277"/>
      <c r="AF87" s="277"/>
      <c r="AG87" s="277"/>
      <c r="AH87" s="277" t="s">
        <v>167</v>
      </c>
      <c r="AI87" s="277"/>
      <c r="AJ87" s="277"/>
      <c r="AK87" s="277"/>
      <c r="AL87" s="277"/>
      <c r="AM87" s="277"/>
      <c r="AN87" s="277"/>
      <c r="AO87" s="277"/>
      <c r="AP87" s="277"/>
      <c r="AQ87" s="277"/>
      <c r="AR87" s="277"/>
      <c r="AS87" s="277"/>
      <c r="AT87" s="277"/>
      <c r="AU87" s="277" t="s">
        <v>168</v>
      </c>
      <c r="AV87" s="277"/>
      <c r="AW87" s="277"/>
      <c r="AX87" s="277"/>
      <c r="AY87" s="277"/>
      <c r="AZ87" s="277"/>
      <c r="BA87" s="277"/>
      <c r="BB87" s="277"/>
      <c r="BC87" s="277"/>
      <c r="BD87" s="83"/>
      <c r="BE87" s="83"/>
      <c r="BF87" s="83"/>
      <c r="BG87" s="260"/>
      <c r="BH87" s="260"/>
      <c r="BI87" s="261"/>
      <c r="BJ87" s="261"/>
      <c r="BK87" s="261"/>
      <c r="BL87" s="261"/>
      <c r="BM87" s="261"/>
      <c r="BN87" s="261"/>
      <c r="BO87" s="261"/>
      <c r="BP87" s="261"/>
      <c r="BQ87" s="261"/>
      <c r="BR87" s="261"/>
      <c r="BS87" s="261"/>
      <c r="BT87" s="261"/>
      <c r="BU87" s="261"/>
      <c r="BV87" s="261"/>
      <c r="BW87" s="261"/>
      <c r="BX87" s="261"/>
      <c r="BY87" s="262"/>
      <c r="BZ87" s="262"/>
      <c r="CA87" s="262"/>
      <c r="CB87" s="262"/>
      <c r="CD87" s="264"/>
      <c r="CE87" s="264"/>
      <c r="CF87" s="264"/>
      <c r="CG87" s="264"/>
      <c r="CH87" s="258"/>
      <c r="CI87" s="259"/>
      <c r="CJ87" s="259"/>
      <c r="CK87" s="259"/>
      <c r="CL87" s="259"/>
      <c r="CM87" s="258"/>
      <c r="CN87" s="259"/>
      <c r="CO87" s="259"/>
      <c r="CP87" s="259"/>
      <c r="CQ87" s="259"/>
      <c r="CR87" s="258"/>
      <c r="CS87" s="287"/>
      <c r="CT87" s="287"/>
      <c r="CU87" s="287"/>
      <c r="CV87" s="287"/>
      <c r="CW87" s="84"/>
      <c r="CZ87" s="71">
        <v>29</v>
      </c>
    </row>
    <row r="88" spans="1:104" ht="12.75" customHeight="1">
      <c r="A88" s="82"/>
      <c r="B88" s="285"/>
      <c r="C88" s="285"/>
      <c r="D88" s="285"/>
      <c r="E88" s="285"/>
      <c r="F88" s="285"/>
      <c r="G88" s="285"/>
      <c r="H88" s="285"/>
      <c r="I88" s="285"/>
      <c r="J88" s="285"/>
      <c r="K88" s="285"/>
      <c r="L88" s="285"/>
      <c r="M88" s="285"/>
      <c r="N88" s="285"/>
      <c r="O88" s="285"/>
      <c r="P88" s="285"/>
      <c r="Q88" s="285"/>
      <c r="R88" s="285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78"/>
      <c r="AI88" s="278"/>
      <c r="AJ88" s="278"/>
      <c r="AK88" s="278"/>
      <c r="AL88" s="278"/>
      <c r="AM88" s="278"/>
      <c r="AN88" s="278"/>
      <c r="AO88" s="278"/>
      <c r="AP88" s="278"/>
      <c r="AQ88" s="278"/>
      <c r="AR88" s="278"/>
      <c r="AS88" s="278"/>
      <c r="AT88" s="278"/>
      <c r="AU88" s="278"/>
      <c r="AV88" s="278"/>
      <c r="AW88" s="278"/>
      <c r="AX88" s="278"/>
      <c r="AY88" s="278"/>
      <c r="AZ88" s="278"/>
      <c r="BA88" s="278"/>
      <c r="BB88" s="278"/>
      <c r="BC88" s="278"/>
      <c r="BD88" s="83"/>
      <c r="BE88" s="83"/>
      <c r="BF88" s="83"/>
      <c r="BG88" s="260"/>
      <c r="BH88" s="260"/>
      <c r="BI88" s="261" t="str">
        <f>FeatSheet!C32</f>
        <v>Sense Motive</v>
      </c>
      <c r="BJ88" s="261"/>
      <c r="BK88" s="261"/>
      <c r="BL88" s="261"/>
      <c r="BM88" s="261"/>
      <c r="BN88" s="261"/>
      <c r="BO88" s="261"/>
      <c r="BP88" s="261"/>
      <c r="BQ88" s="261"/>
      <c r="BR88" s="261"/>
      <c r="BS88" s="261"/>
      <c r="BT88" s="261"/>
      <c r="BU88" s="261"/>
      <c r="BV88" s="261"/>
      <c r="BW88" s="261"/>
      <c r="BX88" s="261"/>
      <c r="BY88" s="262" t="str">
        <f>FeatSheet!I32</f>
        <v>WIS</v>
      </c>
      <c r="BZ88" s="262"/>
      <c r="CA88" s="262"/>
      <c r="CB88" s="262"/>
      <c r="CC88" s="263"/>
      <c r="CD88" s="264">
        <f>IF(AND(FeatSheet!G32=1,FeatSheet!D32=0)=TRUE,"",(CI88+CN88+CS88))</f>
        <v>0</v>
      </c>
      <c r="CE88" s="264"/>
      <c r="CF88" s="264"/>
      <c r="CG88" s="264"/>
      <c r="CH88" s="258" t="s">
        <v>127</v>
      </c>
      <c r="CI88" s="259">
        <f>FeatSheet!J32</f>
        <v>0</v>
      </c>
      <c r="CJ88" s="259"/>
      <c r="CK88" s="259"/>
      <c r="CL88" s="259"/>
      <c r="CM88" s="258" t="s">
        <v>128</v>
      </c>
      <c r="CN88" s="259">
        <f>ROUNDDOWN(FeatSheet!F32,0)</f>
        <v>0</v>
      </c>
      <c r="CO88" s="259"/>
      <c r="CP88" s="259"/>
      <c r="CQ88" s="259"/>
      <c r="CR88" s="258" t="s">
        <v>128</v>
      </c>
      <c r="CS88" s="287"/>
      <c r="CT88" s="287"/>
      <c r="CU88" s="287"/>
      <c r="CV88" s="287"/>
      <c r="CW88" s="84"/>
    </row>
    <row r="89" spans="1:104" ht="12.75" customHeight="1">
      <c r="A89" s="82"/>
      <c r="B89" s="285"/>
      <c r="C89" s="285"/>
      <c r="D89" s="285"/>
      <c r="E89" s="285"/>
      <c r="F89" s="285"/>
      <c r="G89" s="285"/>
      <c r="H89" s="285"/>
      <c r="I89" s="285"/>
      <c r="J89" s="285"/>
      <c r="K89" s="285"/>
      <c r="L89" s="285"/>
      <c r="M89" s="285"/>
      <c r="N89" s="285"/>
      <c r="O89" s="285"/>
      <c r="P89" s="285"/>
      <c r="Q89" s="285"/>
      <c r="R89" s="285"/>
      <c r="S89" s="280"/>
      <c r="T89" s="280"/>
      <c r="U89" s="280"/>
      <c r="V89" s="280"/>
      <c r="W89" s="280"/>
      <c r="X89" s="280"/>
      <c r="Y89" s="280"/>
      <c r="Z89" s="280"/>
      <c r="AA89" s="280"/>
      <c r="AB89" s="280"/>
      <c r="AC89" s="280"/>
      <c r="AD89" s="280"/>
      <c r="AE89" s="280"/>
      <c r="AF89" s="280"/>
      <c r="AG89" s="280"/>
      <c r="AH89" s="278"/>
      <c r="AI89" s="278"/>
      <c r="AJ89" s="278"/>
      <c r="AK89" s="278"/>
      <c r="AL89" s="278"/>
      <c r="AM89" s="278"/>
      <c r="AN89" s="278"/>
      <c r="AO89" s="278"/>
      <c r="AP89" s="278"/>
      <c r="AQ89" s="278"/>
      <c r="AR89" s="278"/>
      <c r="AS89" s="278"/>
      <c r="AT89" s="278"/>
      <c r="AU89" s="278"/>
      <c r="AV89" s="278"/>
      <c r="AW89" s="278"/>
      <c r="AX89" s="278"/>
      <c r="AY89" s="278"/>
      <c r="AZ89" s="278"/>
      <c r="BA89" s="278"/>
      <c r="BB89" s="278"/>
      <c r="BC89" s="278"/>
      <c r="BD89" s="83"/>
      <c r="BE89" s="83"/>
      <c r="BF89" s="83"/>
      <c r="BG89" s="260"/>
      <c r="BH89" s="260"/>
      <c r="BI89" s="261"/>
      <c r="BJ89" s="261"/>
      <c r="BK89" s="261"/>
      <c r="BL89" s="261"/>
      <c r="BM89" s="261"/>
      <c r="BN89" s="261"/>
      <c r="BO89" s="261"/>
      <c r="BP89" s="261"/>
      <c r="BQ89" s="261"/>
      <c r="BR89" s="261"/>
      <c r="BS89" s="261"/>
      <c r="BT89" s="261"/>
      <c r="BU89" s="261"/>
      <c r="BV89" s="261"/>
      <c r="BW89" s="261"/>
      <c r="BX89" s="261"/>
      <c r="BY89" s="262"/>
      <c r="BZ89" s="262"/>
      <c r="CA89" s="262"/>
      <c r="CB89" s="262"/>
      <c r="CC89" s="263"/>
      <c r="CD89" s="264"/>
      <c r="CE89" s="264"/>
      <c r="CF89" s="264"/>
      <c r="CG89" s="264"/>
      <c r="CH89" s="258"/>
      <c r="CI89" s="259"/>
      <c r="CJ89" s="259"/>
      <c r="CK89" s="259"/>
      <c r="CL89" s="259"/>
      <c r="CM89" s="258"/>
      <c r="CN89" s="259"/>
      <c r="CO89" s="259"/>
      <c r="CP89" s="259"/>
      <c r="CQ89" s="259"/>
      <c r="CR89" s="258"/>
      <c r="CS89" s="287"/>
      <c r="CT89" s="287"/>
      <c r="CU89" s="287"/>
      <c r="CV89" s="287"/>
      <c r="CW89" s="84"/>
      <c r="CZ89" s="71">
        <v>30</v>
      </c>
    </row>
    <row r="90" spans="1:104" ht="13.5" customHeight="1">
      <c r="A90" s="82"/>
      <c r="B90" s="285"/>
      <c r="C90" s="285"/>
      <c r="D90" s="285"/>
      <c r="E90" s="285"/>
      <c r="F90" s="285"/>
      <c r="G90" s="285"/>
      <c r="H90" s="285"/>
      <c r="I90" s="285"/>
      <c r="J90" s="285"/>
      <c r="K90" s="285"/>
      <c r="L90" s="285"/>
      <c r="M90" s="285"/>
      <c r="N90" s="285"/>
      <c r="O90" s="285"/>
      <c r="P90" s="285"/>
      <c r="Q90" s="285"/>
      <c r="R90" s="285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78"/>
      <c r="AI90" s="278"/>
      <c r="AJ90" s="278"/>
      <c r="AK90" s="278"/>
      <c r="AL90" s="278"/>
      <c r="AM90" s="278"/>
      <c r="AN90" s="278"/>
      <c r="AO90" s="278"/>
      <c r="AP90" s="278"/>
      <c r="AQ90" s="278"/>
      <c r="AR90" s="278"/>
      <c r="AS90" s="278"/>
      <c r="AT90" s="278"/>
      <c r="AU90" s="278"/>
      <c r="AV90" s="278"/>
      <c r="AW90" s="278"/>
      <c r="AX90" s="278"/>
      <c r="AY90" s="278"/>
      <c r="AZ90" s="278"/>
      <c r="BA90" s="278"/>
      <c r="BB90" s="278"/>
      <c r="BC90" s="278"/>
      <c r="BD90" s="83"/>
      <c r="BE90" s="83"/>
      <c r="BF90" s="83"/>
      <c r="BG90" s="260"/>
      <c r="BH90" s="260"/>
      <c r="BI90" s="261" t="str">
        <f>FeatSheet!C33</f>
        <v>Sleight of Hand *</v>
      </c>
      <c r="BJ90" s="261"/>
      <c r="BK90" s="261"/>
      <c r="BL90" s="261"/>
      <c r="BM90" s="261"/>
      <c r="BN90" s="261"/>
      <c r="BO90" s="261"/>
      <c r="BP90" s="261"/>
      <c r="BQ90" s="261"/>
      <c r="BR90" s="261"/>
      <c r="BS90" s="261"/>
      <c r="BT90" s="261"/>
      <c r="BU90" s="261"/>
      <c r="BV90" s="261"/>
      <c r="BW90" s="261"/>
      <c r="BX90" s="261"/>
      <c r="BY90" s="262" t="str">
        <f>FeatSheet!I33</f>
        <v>DEX</v>
      </c>
      <c r="BZ90" s="262"/>
      <c r="CA90" s="262"/>
      <c r="CB90" s="262"/>
      <c r="CC90" s="263"/>
      <c r="CD90" s="264">
        <f>IF(AND(FeatSheet!G33=1,FeatSheet!D33=0)=TRUE,"",(CI90+CN90+CS90))</f>
        <v>10</v>
      </c>
      <c r="CE90" s="264"/>
      <c r="CF90" s="264"/>
      <c r="CG90" s="264"/>
      <c r="CH90" s="258" t="s">
        <v>127</v>
      </c>
      <c r="CI90" s="259">
        <f>FeatSheet!J33</f>
        <v>3</v>
      </c>
      <c r="CJ90" s="259"/>
      <c r="CK90" s="259"/>
      <c r="CL90" s="259"/>
      <c r="CM90" s="258" t="s">
        <v>128</v>
      </c>
      <c r="CN90" s="259">
        <f>ROUNDDOWN(FeatSheet!F33,0)</f>
        <v>5</v>
      </c>
      <c r="CO90" s="259"/>
      <c r="CP90" s="259"/>
      <c r="CQ90" s="259"/>
      <c r="CR90" s="258" t="s">
        <v>128</v>
      </c>
      <c r="CS90" s="259">
        <v>2</v>
      </c>
      <c r="CT90" s="259"/>
      <c r="CU90" s="259"/>
      <c r="CV90" s="259"/>
      <c r="CW90" s="84"/>
    </row>
    <row r="91" spans="1:104" ht="13.5" customHeight="1">
      <c r="A91" s="82"/>
      <c r="B91" s="281" t="s">
        <v>171</v>
      </c>
      <c r="C91" s="281"/>
      <c r="D91" s="281"/>
      <c r="E91" s="281"/>
      <c r="F91" s="281"/>
      <c r="G91" s="282" t="s">
        <v>111</v>
      </c>
      <c r="H91" s="282"/>
      <c r="I91" s="282"/>
      <c r="J91" s="282"/>
      <c r="K91" s="282"/>
      <c r="L91" s="282" t="s">
        <v>172</v>
      </c>
      <c r="M91" s="282"/>
      <c r="N91" s="282"/>
      <c r="O91" s="282"/>
      <c r="P91" s="282"/>
      <c r="Q91" s="282"/>
      <c r="R91" s="282"/>
      <c r="S91" s="282"/>
      <c r="T91" s="282"/>
      <c r="U91" s="282" t="s">
        <v>107</v>
      </c>
      <c r="V91" s="282"/>
      <c r="W91" s="282"/>
      <c r="X91" s="282"/>
      <c r="Y91" s="282"/>
      <c r="Z91" s="282"/>
      <c r="AA91" s="283" t="s">
        <v>173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0"/>
      <c r="BH91" s="260"/>
      <c r="BI91" s="261"/>
      <c r="BJ91" s="261"/>
      <c r="BK91" s="261"/>
      <c r="BL91" s="261"/>
      <c r="BM91" s="261"/>
      <c r="BN91" s="261"/>
      <c r="BO91" s="261"/>
      <c r="BP91" s="261"/>
      <c r="BQ91" s="261"/>
      <c r="BR91" s="261"/>
      <c r="BS91" s="261"/>
      <c r="BT91" s="261"/>
      <c r="BU91" s="261"/>
      <c r="BV91" s="261"/>
      <c r="BW91" s="261"/>
      <c r="BX91" s="261"/>
      <c r="BY91" s="262"/>
      <c r="BZ91" s="262"/>
      <c r="CA91" s="262"/>
      <c r="CB91" s="262"/>
      <c r="CC91" s="263"/>
      <c r="CD91" s="264"/>
      <c r="CE91" s="264"/>
      <c r="CF91" s="264"/>
      <c r="CG91" s="264"/>
      <c r="CH91" s="258"/>
      <c r="CI91" s="259"/>
      <c r="CJ91" s="259"/>
      <c r="CK91" s="259"/>
      <c r="CL91" s="259"/>
      <c r="CM91" s="258"/>
      <c r="CN91" s="259"/>
      <c r="CO91" s="259"/>
      <c r="CP91" s="259"/>
      <c r="CQ91" s="259"/>
      <c r="CR91" s="258"/>
      <c r="CS91" s="259"/>
      <c r="CT91" s="259"/>
      <c r="CU91" s="259"/>
      <c r="CV91" s="259"/>
      <c r="CW91" s="84"/>
      <c r="CZ91" s="71">
        <v>31</v>
      </c>
    </row>
    <row r="92" spans="1:104" ht="12.75" customHeight="1">
      <c r="A92" s="82"/>
      <c r="B92" s="278"/>
      <c r="C92" s="278"/>
      <c r="D92" s="278"/>
      <c r="E92" s="278"/>
      <c r="F92" s="278"/>
      <c r="G92" s="278"/>
      <c r="H92" s="278"/>
      <c r="I92" s="278"/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4"/>
      <c r="AH92" s="284"/>
      <c r="AI92" s="284"/>
      <c r="AJ92" s="284"/>
      <c r="AK92" s="284"/>
      <c r="AL92" s="284"/>
      <c r="AM92" s="284"/>
      <c r="AN92" s="284"/>
      <c r="AO92" s="284"/>
      <c r="AP92" s="284"/>
      <c r="AQ92" s="284"/>
      <c r="AR92" s="284"/>
      <c r="AS92" s="284"/>
      <c r="AT92" s="284"/>
      <c r="AU92" s="284"/>
      <c r="AV92" s="284"/>
      <c r="AW92" s="284"/>
      <c r="AX92" s="284"/>
      <c r="AY92" s="284"/>
      <c r="AZ92" s="284"/>
      <c r="BA92" s="284"/>
      <c r="BB92" s="284"/>
      <c r="BC92" s="284"/>
      <c r="BD92" s="83"/>
      <c r="BE92" s="83"/>
      <c r="BF92" s="83"/>
      <c r="BG92" s="260"/>
      <c r="BH92" s="260"/>
      <c r="BI92" s="261" t="str">
        <f>FeatSheet!C34</f>
        <v>Spellcraft</v>
      </c>
      <c r="BJ92" s="261"/>
      <c r="BK92" s="261"/>
      <c r="BL92" s="261"/>
      <c r="BM92" s="261"/>
      <c r="BN92" s="261"/>
      <c r="BO92" s="261"/>
      <c r="BP92" s="261"/>
      <c r="BQ92" s="261"/>
      <c r="BR92" s="261"/>
      <c r="BS92" s="261"/>
      <c r="BT92" s="261"/>
      <c r="BU92" s="261"/>
      <c r="BV92" s="261"/>
      <c r="BW92" s="261"/>
      <c r="BX92" s="261"/>
      <c r="BY92" s="262" t="str">
        <f>FeatSheet!I34</f>
        <v>INT</v>
      </c>
      <c r="BZ92" s="262"/>
      <c r="CA92" s="262"/>
      <c r="CB92" s="262"/>
      <c r="CC92" s="263"/>
      <c r="CD92" s="264" t="str">
        <f>IF(AND(FeatSheet!G34=1,FeatSheet!D34=0)=TRUE,"",(CI92+CN92+CS92))</f>
        <v/>
      </c>
      <c r="CE92" s="264"/>
      <c r="CF92" s="264"/>
      <c r="CG92" s="264"/>
      <c r="CH92" s="258" t="s">
        <v>127</v>
      </c>
      <c r="CI92" s="259">
        <f>FeatSheet!J34-ArCkPen</f>
        <v>2</v>
      </c>
      <c r="CJ92" s="259"/>
      <c r="CK92" s="259"/>
      <c r="CL92" s="259"/>
      <c r="CM92" s="258" t="s">
        <v>128</v>
      </c>
      <c r="CN92" s="259">
        <f>ROUNDDOWN(FeatSheet!F34,0)</f>
        <v>0</v>
      </c>
      <c r="CO92" s="259"/>
      <c r="CP92" s="259"/>
      <c r="CQ92" s="259"/>
      <c r="CR92" s="258" t="s">
        <v>128</v>
      </c>
      <c r="CS92" s="287"/>
      <c r="CT92" s="287"/>
      <c r="CU92" s="287"/>
      <c r="CV92" s="287"/>
      <c r="CW92" s="84"/>
    </row>
    <row r="93" spans="1:104" ht="12.75" customHeight="1" thickBot="1">
      <c r="A93" s="82"/>
      <c r="B93" s="278"/>
      <c r="C93" s="278"/>
      <c r="D93" s="278"/>
      <c r="E93" s="278"/>
      <c r="F93" s="278"/>
      <c r="G93" s="278"/>
      <c r="H93" s="278"/>
      <c r="I93" s="278"/>
      <c r="J93" s="278"/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84"/>
      <c r="V93" s="284"/>
      <c r="W93" s="284"/>
      <c r="X93" s="284"/>
      <c r="Y93" s="284"/>
      <c r="Z93" s="284"/>
      <c r="AA93" s="284"/>
      <c r="AB93" s="284"/>
      <c r="AC93" s="284"/>
      <c r="AD93" s="284"/>
      <c r="AE93" s="284"/>
      <c r="AF93" s="284"/>
      <c r="AG93" s="284"/>
      <c r="AH93" s="284"/>
      <c r="AI93" s="284"/>
      <c r="AJ93" s="284"/>
      <c r="AK93" s="284"/>
      <c r="AL93" s="284"/>
      <c r="AM93" s="284"/>
      <c r="AN93" s="284"/>
      <c r="AO93" s="284"/>
      <c r="AP93" s="284"/>
      <c r="AQ93" s="284"/>
      <c r="AR93" s="284"/>
      <c r="AS93" s="284"/>
      <c r="AT93" s="284"/>
      <c r="AU93" s="284"/>
      <c r="AV93" s="284"/>
      <c r="AW93" s="284"/>
      <c r="AX93" s="284"/>
      <c r="AY93" s="284"/>
      <c r="AZ93" s="284"/>
      <c r="BA93" s="284"/>
      <c r="BB93" s="284"/>
      <c r="BC93" s="284"/>
      <c r="BD93" s="83"/>
      <c r="BE93" s="83"/>
      <c r="BF93" s="83"/>
      <c r="BG93" s="260"/>
      <c r="BH93" s="260"/>
      <c r="BI93" s="261"/>
      <c r="BJ93" s="261"/>
      <c r="BK93" s="261"/>
      <c r="BL93" s="261"/>
      <c r="BM93" s="261"/>
      <c r="BN93" s="261"/>
      <c r="BO93" s="261"/>
      <c r="BP93" s="261"/>
      <c r="BQ93" s="261"/>
      <c r="BR93" s="261"/>
      <c r="BS93" s="261"/>
      <c r="BT93" s="261"/>
      <c r="BU93" s="261"/>
      <c r="BV93" s="261"/>
      <c r="BW93" s="261"/>
      <c r="BX93" s="261"/>
      <c r="BY93" s="262"/>
      <c r="BZ93" s="262"/>
      <c r="CA93" s="262"/>
      <c r="CB93" s="262"/>
      <c r="CC93" s="263"/>
      <c r="CD93" s="264"/>
      <c r="CE93" s="264"/>
      <c r="CF93" s="264"/>
      <c r="CG93" s="264"/>
      <c r="CH93" s="258"/>
      <c r="CI93" s="259"/>
      <c r="CJ93" s="259"/>
      <c r="CK93" s="259"/>
      <c r="CL93" s="259"/>
      <c r="CM93" s="258"/>
      <c r="CN93" s="259"/>
      <c r="CO93" s="259"/>
      <c r="CP93" s="259"/>
      <c r="CQ93" s="259"/>
      <c r="CR93" s="258"/>
      <c r="CS93" s="287"/>
      <c r="CT93" s="287"/>
      <c r="CU93" s="287"/>
      <c r="CV93" s="287"/>
      <c r="CW93" s="84"/>
      <c r="CZ93" s="71">
        <v>32</v>
      </c>
    </row>
    <row r="94" spans="1:104" ht="13.5" customHeight="1" thickBot="1">
      <c r="A94" s="82"/>
      <c r="B94" s="278"/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84"/>
      <c r="V94" s="284"/>
      <c r="W94" s="284"/>
      <c r="X94" s="284"/>
      <c r="Y94" s="284"/>
      <c r="Z94" s="284"/>
      <c r="AA94" s="284"/>
      <c r="AB94" s="284"/>
      <c r="AC94" s="284"/>
      <c r="AD94" s="284"/>
      <c r="AE94" s="284"/>
      <c r="AF94" s="284"/>
      <c r="AG94" s="284"/>
      <c r="AH94" s="284"/>
      <c r="AI94" s="284"/>
      <c r="AJ94" s="284"/>
      <c r="AK94" s="284"/>
      <c r="AL94" s="284"/>
      <c r="AM94" s="284"/>
      <c r="AN94" s="284"/>
      <c r="AO94" s="284"/>
      <c r="AP94" s="284"/>
      <c r="AQ94" s="284"/>
      <c r="AR94" s="284"/>
      <c r="AS94" s="284"/>
      <c r="AT94" s="284"/>
      <c r="AU94" s="284"/>
      <c r="AV94" s="284"/>
      <c r="AW94" s="284"/>
      <c r="AX94" s="284"/>
      <c r="AY94" s="284"/>
      <c r="AZ94" s="284"/>
      <c r="BA94" s="284"/>
      <c r="BB94" s="284"/>
      <c r="BC94" s="284"/>
      <c r="BD94" s="83"/>
      <c r="BE94" s="83"/>
      <c r="BF94" s="83"/>
      <c r="BG94" s="260"/>
      <c r="BH94" s="260"/>
      <c r="BI94" s="261" t="str">
        <f>FeatSheet!C35</f>
        <v>Stealth*</v>
      </c>
      <c r="BJ94" s="261"/>
      <c r="BK94" s="261"/>
      <c r="BL94" s="261"/>
      <c r="BM94" s="261"/>
      <c r="BN94" s="261"/>
      <c r="BO94" s="261"/>
      <c r="BP94" s="261"/>
      <c r="BQ94" s="261"/>
      <c r="BR94" s="261"/>
      <c r="BS94" s="261"/>
      <c r="BT94" s="261"/>
      <c r="BU94" s="261"/>
      <c r="BV94" s="261"/>
      <c r="BW94" s="261"/>
      <c r="BX94" s="261"/>
      <c r="BY94" s="262" t="str">
        <f>FeatSheet!I35</f>
        <v>DEX</v>
      </c>
      <c r="BZ94" s="262"/>
      <c r="CA94" s="262"/>
      <c r="CB94" s="262"/>
      <c r="CC94" s="263"/>
      <c r="CD94" s="264">
        <f>IF(AND(FeatSheet!G35=1,FeatSheet!D35=0)=TRUE,"",(CI94+CN94+CS94))</f>
        <v>11</v>
      </c>
      <c r="CE94" s="264"/>
      <c r="CF94" s="264"/>
      <c r="CG94" s="264"/>
      <c r="CH94" s="258" t="s">
        <v>127</v>
      </c>
      <c r="CI94" s="259">
        <f>FeatSheet!J35</f>
        <v>3</v>
      </c>
      <c r="CJ94" s="259"/>
      <c r="CK94" s="259"/>
      <c r="CL94" s="259"/>
      <c r="CM94" s="258" t="s">
        <v>128</v>
      </c>
      <c r="CN94" s="259">
        <f>ROUNDDOWN(FeatSheet!F35,0)</f>
        <v>8</v>
      </c>
      <c r="CO94" s="259"/>
      <c r="CP94" s="259"/>
      <c r="CQ94" s="259"/>
      <c r="CR94" s="258" t="s">
        <v>128</v>
      </c>
      <c r="CS94" s="287"/>
      <c r="CT94" s="287"/>
      <c r="CU94" s="287"/>
      <c r="CV94" s="287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0"/>
      <c r="BH95" s="260"/>
      <c r="BI95" s="261"/>
      <c r="BJ95" s="261"/>
      <c r="BK95" s="261"/>
      <c r="BL95" s="261"/>
      <c r="BM95" s="261"/>
      <c r="BN95" s="261"/>
      <c r="BO95" s="261"/>
      <c r="BP95" s="261"/>
      <c r="BQ95" s="261"/>
      <c r="BR95" s="261"/>
      <c r="BS95" s="261"/>
      <c r="BT95" s="261"/>
      <c r="BU95" s="261"/>
      <c r="BV95" s="261"/>
      <c r="BW95" s="261"/>
      <c r="BX95" s="261"/>
      <c r="BY95" s="262"/>
      <c r="BZ95" s="262"/>
      <c r="CA95" s="262"/>
      <c r="CB95" s="262"/>
      <c r="CC95" s="263"/>
      <c r="CD95" s="264"/>
      <c r="CE95" s="264"/>
      <c r="CF95" s="264"/>
      <c r="CG95" s="264"/>
      <c r="CH95" s="258"/>
      <c r="CI95" s="259"/>
      <c r="CJ95" s="259"/>
      <c r="CK95" s="259"/>
      <c r="CL95" s="259"/>
      <c r="CM95" s="258"/>
      <c r="CN95" s="259"/>
      <c r="CO95" s="259"/>
      <c r="CP95" s="259"/>
      <c r="CQ95" s="259"/>
      <c r="CR95" s="258"/>
      <c r="CS95" s="287"/>
      <c r="CT95" s="287"/>
      <c r="CU95" s="287"/>
      <c r="CV95" s="287"/>
      <c r="CW95" s="84"/>
      <c r="CZ95" s="71">
        <v>33</v>
      </c>
    </row>
    <row r="96" spans="1:104" ht="12.75" customHeight="1" thickBot="1">
      <c r="A96" s="82"/>
      <c r="B96" s="276" t="s">
        <v>165</v>
      </c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M96" s="276"/>
      <c r="N96" s="276"/>
      <c r="O96" s="276"/>
      <c r="P96" s="276"/>
      <c r="Q96" s="276"/>
      <c r="R96" s="276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0"/>
      <c r="BH96" s="260"/>
      <c r="BI96" s="261" t="str">
        <f>FeatSheet!C36</f>
        <v>Swim</v>
      </c>
      <c r="BJ96" s="261"/>
      <c r="BK96" s="261"/>
      <c r="BL96" s="261"/>
      <c r="BM96" s="261"/>
      <c r="BN96" s="261"/>
      <c r="BO96" s="261"/>
      <c r="BP96" s="261"/>
      <c r="BQ96" s="261"/>
      <c r="BR96" s="261"/>
      <c r="BS96" s="261"/>
      <c r="BT96" s="261"/>
      <c r="BU96" s="261"/>
      <c r="BV96" s="261"/>
      <c r="BW96" s="261"/>
      <c r="BX96" s="261"/>
      <c r="BY96" s="262" t="str">
        <f>FeatSheet!I36</f>
        <v>STR</v>
      </c>
      <c r="BZ96" s="262"/>
      <c r="CA96" s="262"/>
      <c r="CB96" s="262"/>
      <c r="CC96" s="263"/>
      <c r="CD96" s="264">
        <f>IF(AND(FeatSheet!G36=1,FeatSheet!D36=0)=TRUE,"",(CI96+CN96+CS96))</f>
        <v>0</v>
      </c>
      <c r="CE96" s="264"/>
      <c r="CF96" s="264"/>
      <c r="CG96" s="264"/>
      <c r="CH96" s="258" t="s">
        <v>127</v>
      </c>
      <c r="CI96" s="259">
        <f>FeatSheet!J36-ArCkPen</f>
        <v>0</v>
      </c>
      <c r="CJ96" s="259"/>
      <c r="CK96" s="259"/>
      <c r="CL96" s="259"/>
      <c r="CM96" s="258" t="s">
        <v>128</v>
      </c>
      <c r="CN96" s="259">
        <f>ROUNDDOWN(FeatSheet!F36,0)</f>
        <v>0</v>
      </c>
      <c r="CO96" s="259"/>
      <c r="CP96" s="259"/>
      <c r="CQ96" s="259"/>
      <c r="CR96" s="258" t="s">
        <v>128</v>
      </c>
      <c r="CS96" s="259"/>
      <c r="CT96" s="259"/>
      <c r="CU96" s="259"/>
      <c r="CV96" s="259"/>
      <c r="CW96" s="84"/>
    </row>
    <row r="97" spans="1:104" ht="13.5" customHeight="1">
      <c r="A97" s="82"/>
      <c r="B97" s="276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M97" s="276"/>
      <c r="N97" s="276"/>
      <c r="O97" s="276"/>
      <c r="P97" s="276"/>
      <c r="Q97" s="276"/>
      <c r="R97" s="276"/>
      <c r="S97" s="277" t="s">
        <v>166</v>
      </c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7"/>
      <c r="AH97" s="277" t="s">
        <v>167</v>
      </c>
      <c r="AI97" s="277"/>
      <c r="AJ97" s="277"/>
      <c r="AK97" s="277"/>
      <c r="AL97" s="277"/>
      <c r="AM97" s="277"/>
      <c r="AN97" s="277"/>
      <c r="AO97" s="277"/>
      <c r="AP97" s="277"/>
      <c r="AQ97" s="277"/>
      <c r="AR97" s="277"/>
      <c r="AS97" s="277"/>
      <c r="AT97" s="277"/>
      <c r="AU97" s="277" t="s">
        <v>168</v>
      </c>
      <c r="AV97" s="277"/>
      <c r="AW97" s="277"/>
      <c r="AX97" s="277"/>
      <c r="AY97" s="277"/>
      <c r="AZ97" s="277"/>
      <c r="BA97" s="277"/>
      <c r="BB97" s="277"/>
      <c r="BC97" s="277"/>
      <c r="BD97" s="83"/>
      <c r="BE97" s="83"/>
      <c r="BF97" s="83"/>
      <c r="BG97" s="260"/>
      <c r="BH97" s="260"/>
      <c r="BI97" s="261"/>
      <c r="BJ97" s="261"/>
      <c r="BK97" s="261"/>
      <c r="BL97" s="261"/>
      <c r="BM97" s="261"/>
      <c r="BN97" s="261"/>
      <c r="BO97" s="261"/>
      <c r="BP97" s="261"/>
      <c r="BQ97" s="261"/>
      <c r="BR97" s="261"/>
      <c r="BS97" s="261"/>
      <c r="BT97" s="261"/>
      <c r="BU97" s="261"/>
      <c r="BV97" s="261"/>
      <c r="BW97" s="261"/>
      <c r="BX97" s="261"/>
      <c r="BY97" s="262"/>
      <c r="BZ97" s="262"/>
      <c r="CA97" s="262"/>
      <c r="CB97" s="262"/>
      <c r="CC97" s="263"/>
      <c r="CD97" s="264"/>
      <c r="CE97" s="264"/>
      <c r="CF97" s="264"/>
      <c r="CG97" s="264"/>
      <c r="CH97" s="258"/>
      <c r="CI97" s="259"/>
      <c r="CJ97" s="259"/>
      <c r="CK97" s="259"/>
      <c r="CL97" s="259"/>
      <c r="CM97" s="258"/>
      <c r="CN97" s="259"/>
      <c r="CO97" s="259"/>
      <c r="CP97" s="259"/>
      <c r="CQ97" s="259"/>
      <c r="CR97" s="258"/>
      <c r="CS97" s="259"/>
      <c r="CT97" s="259"/>
      <c r="CU97" s="259"/>
      <c r="CV97" s="259"/>
      <c r="CW97" s="84"/>
      <c r="CZ97" s="71">
        <v>34</v>
      </c>
    </row>
    <row r="98" spans="1:104" ht="12.75" customHeight="1">
      <c r="A98" s="82"/>
      <c r="B98" s="285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285"/>
      <c r="N98" s="285"/>
      <c r="O98" s="285"/>
      <c r="P98" s="285"/>
      <c r="Q98" s="285"/>
      <c r="R98" s="285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0"/>
      <c r="AH98" s="278"/>
      <c r="AI98" s="278"/>
      <c r="AJ98" s="278"/>
      <c r="AK98" s="278"/>
      <c r="AL98" s="278"/>
      <c r="AM98" s="278"/>
      <c r="AN98" s="278"/>
      <c r="AO98" s="278"/>
      <c r="AP98" s="278"/>
      <c r="AQ98" s="278"/>
      <c r="AR98" s="278"/>
      <c r="AS98" s="278"/>
      <c r="AT98" s="278"/>
      <c r="AU98" s="278"/>
      <c r="AV98" s="278"/>
      <c r="AW98" s="278"/>
      <c r="AX98" s="278"/>
      <c r="AY98" s="278"/>
      <c r="AZ98" s="278"/>
      <c r="BA98" s="278"/>
      <c r="BB98" s="278"/>
      <c r="BC98" s="278"/>
      <c r="BD98" s="83"/>
      <c r="BE98" s="83"/>
      <c r="BF98" s="83"/>
      <c r="BG98" s="260"/>
      <c r="BH98" s="260"/>
      <c r="BI98" s="261" t="str">
        <f>FeatSheet!C37</f>
        <v>Urban Lore</v>
      </c>
      <c r="BJ98" s="261"/>
      <c r="BK98" s="261"/>
      <c r="BL98" s="261"/>
      <c r="BM98" s="261"/>
      <c r="BN98" s="261"/>
      <c r="BO98" s="261"/>
      <c r="BP98" s="261"/>
      <c r="BQ98" s="261"/>
      <c r="BR98" s="261"/>
      <c r="BS98" s="261"/>
      <c r="BT98" s="261"/>
      <c r="BU98" s="261"/>
      <c r="BV98" s="261"/>
      <c r="BW98" s="261"/>
      <c r="BX98" s="261"/>
      <c r="BY98" s="262" t="str">
        <f>FeatSheet!I37</f>
        <v>INT</v>
      </c>
      <c r="BZ98" s="262"/>
      <c r="CA98" s="262"/>
      <c r="CB98" s="262"/>
      <c r="CC98" s="263"/>
      <c r="CD98" s="264">
        <f>IF(AND(FeatSheet!G37=1,FeatSheet!D37=0)=TRUE,"",(CI98+CN98+CS98))</f>
        <v>7</v>
      </c>
      <c r="CE98" s="264"/>
      <c r="CF98" s="264"/>
      <c r="CG98" s="264"/>
      <c r="CH98" s="258" t="s">
        <v>127</v>
      </c>
      <c r="CI98" s="259">
        <f>FeatSheet!J37</f>
        <v>2</v>
      </c>
      <c r="CJ98" s="259"/>
      <c r="CK98" s="259"/>
      <c r="CL98" s="259"/>
      <c r="CM98" s="258" t="s">
        <v>128</v>
      </c>
      <c r="CN98" s="259">
        <f>ROUNDDOWN(FeatSheet!F37,0)</f>
        <v>5</v>
      </c>
      <c r="CO98" s="259"/>
      <c r="CP98" s="259"/>
      <c r="CQ98" s="259"/>
      <c r="CR98" s="258" t="s">
        <v>128</v>
      </c>
      <c r="CS98" s="287"/>
      <c r="CT98" s="287"/>
      <c r="CU98" s="287"/>
      <c r="CV98" s="287"/>
      <c r="CW98" s="84"/>
    </row>
    <row r="99" spans="1:104" ht="12.75" customHeight="1">
      <c r="A99" s="82"/>
      <c r="B99" s="285"/>
      <c r="C99" s="285"/>
      <c r="D99" s="285"/>
      <c r="E99" s="285"/>
      <c r="F99" s="285"/>
      <c r="G99" s="285"/>
      <c r="H99" s="285"/>
      <c r="I99" s="285"/>
      <c r="J99" s="285"/>
      <c r="K99" s="285"/>
      <c r="L99" s="285"/>
      <c r="M99" s="285"/>
      <c r="N99" s="285"/>
      <c r="O99" s="285"/>
      <c r="P99" s="285"/>
      <c r="Q99" s="285"/>
      <c r="R99" s="285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80"/>
      <c r="AH99" s="278"/>
      <c r="AI99" s="278"/>
      <c r="AJ99" s="278"/>
      <c r="AK99" s="278"/>
      <c r="AL99" s="278"/>
      <c r="AM99" s="278"/>
      <c r="AN99" s="278"/>
      <c r="AO99" s="278"/>
      <c r="AP99" s="278"/>
      <c r="AQ99" s="278"/>
      <c r="AR99" s="278"/>
      <c r="AS99" s="278"/>
      <c r="AT99" s="278"/>
      <c r="AU99" s="278"/>
      <c r="AV99" s="278"/>
      <c r="AW99" s="278"/>
      <c r="AX99" s="278"/>
      <c r="AY99" s="278"/>
      <c r="AZ99" s="278"/>
      <c r="BA99" s="278"/>
      <c r="BB99" s="278"/>
      <c r="BC99" s="278"/>
      <c r="BD99" s="83"/>
      <c r="BE99" s="83"/>
      <c r="BF99" s="83"/>
      <c r="BG99" s="260"/>
      <c r="BH99" s="260"/>
      <c r="BI99" s="261"/>
      <c r="BJ99" s="261"/>
      <c r="BK99" s="261"/>
      <c r="BL99" s="261"/>
      <c r="BM99" s="261"/>
      <c r="BN99" s="261"/>
      <c r="BO99" s="261"/>
      <c r="BP99" s="261"/>
      <c r="BQ99" s="261"/>
      <c r="BR99" s="261"/>
      <c r="BS99" s="261"/>
      <c r="BT99" s="261"/>
      <c r="BU99" s="261"/>
      <c r="BV99" s="261"/>
      <c r="BW99" s="261"/>
      <c r="BX99" s="261"/>
      <c r="BY99" s="262"/>
      <c r="BZ99" s="262"/>
      <c r="CA99" s="262"/>
      <c r="CB99" s="262"/>
      <c r="CC99" s="263"/>
      <c r="CD99" s="264"/>
      <c r="CE99" s="264"/>
      <c r="CF99" s="264"/>
      <c r="CG99" s="264"/>
      <c r="CH99" s="258"/>
      <c r="CI99" s="259"/>
      <c r="CJ99" s="259"/>
      <c r="CK99" s="259"/>
      <c r="CL99" s="259"/>
      <c r="CM99" s="258"/>
      <c r="CN99" s="259"/>
      <c r="CO99" s="259"/>
      <c r="CP99" s="259"/>
      <c r="CQ99" s="259"/>
      <c r="CR99" s="258"/>
      <c r="CS99" s="287"/>
      <c r="CT99" s="287"/>
      <c r="CU99" s="287"/>
      <c r="CV99" s="287"/>
      <c r="CW99" s="84"/>
      <c r="CZ99" s="71">
        <v>35</v>
      </c>
    </row>
    <row r="100" spans="1:104" ht="13.5" customHeight="1">
      <c r="A100" s="82"/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  <c r="L100" s="285"/>
      <c r="M100" s="285"/>
      <c r="N100" s="285"/>
      <c r="O100" s="285"/>
      <c r="P100" s="285"/>
      <c r="Q100" s="285"/>
      <c r="R100" s="285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80"/>
      <c r="AH100" s="278"/>
      <c r="AI100" s="278"/>
      <c r="AJ100" s="278"/>
      <c r="AK100" s="278"/>
      <c r="AL100" s="278"/>
      <c r="AM100" s="278"/>
      <c r="AN100" s="278"/>
      <c r="AO100" s="278"/>
      <c r="AP100" s="278"/>
      <c r="AQ100" s="278"/>
      <c r="AR100" s="278"/>
      <c r="AS100" s="278"/>
      <c r="AT100" s="278"/>
      <c r="AU100" s="278"/>
      <c r="AV100" s="278"/>
      <c r="AW100" s="278"/>
      <c r="AX100" s="278"/>
      <c r="AY100" s="278"/>
      <c r="AZ100" s="278"/>
      <c r="BA100" s="278"/>
      <c r="BB100" s="278"/>
      <c r="BC100" s="278"/>
      <c r="BD100" s="83"/>
      <c r="BE100" s="83"/>
      <c r="BF100" s="83"/>
      <c r="BG100" s="260"/>
      <c r="BH100" s="260"/>
      <c r="BI100" s="261" t="str">
        <f>FeatSheet!C38</f>
        <v>Use Magic Device</v>
      </c>
      <c r="BJ100" s="261"/>
      <c r="BK100" s="261"/>
      <c r="BL100" s="261"/>
      <c r="BM100" s="261"/>
      <c r="BN100" s="261"/>
      <c r="BO100" s="261"/>
      <c r="BP100" s="261"/>
      <c r="BQ100" s="261"/>
      <c r="BR100" s="261"/>
      <c r="BS100" s="261"/>
      <c r="BT100" s="261"/>
      <c r="BU100" s="261"/>
      <c r="BV100" s="261"/>
      <c r="BW100" s="261"/>
      <c r="BX100" s="261"/>
      <c r="BY100" s="262" t="str">
        <f>FeatSheet!I38</f>
        <v>CHA</v>
      </c>
      <c r="BZ100" s="262"/>
      <c r="CA100" s="262"/>
      <c r="CB100" s="262"/>
      <c r="CC100" s="263"/>
      <c r="CD100" s="264" t="str">
        <f>IF(AND(FeatSheet!G38=1,FeatSheet!D38=0)=TRUE,"",(CI100+CN100+CS100))</f>
        <v/>
      </c>
      <c r="CE100" s="264"/>
      <c r="CF100" s="264"/>
      <c r="CG100" s="264"/>
      <c r="CH100" s="258" t="s">
        <v>127</v>
      </c>
      <c r="CI100" s="259">
        <f>FeatSheet!J38</f>
        <v>3</v>
      </c>
      <c r="CJ100" s="259"/>
      <c r="CK100" s="259"/>
      <c r="CL100" s="259"/>
      <c r="CM100" s="258" t="s">
        <v>128</v>
      </c>
      <c r="CN100" s="259">
        <f>ROUNDDOWN(FeatSheet!F38,0)</f>
        <v>0</v>
      </c>
      <c r="CO100" s="259"/>
      <c r="CP100" s="259"/>
      <c r="CQ100" s="259"/>
      <c r="CR100" s="258" t="s">
        <v>128</v>
      </c>
      <c r="CS100" s="287"/>
      <c r="CT100" s="287"/>
      <c r="CU100" s="287"/>
      <c r="CV100" s="287"/>
      <c r="CW100" s="84"/>
    </row>
    <row r="101" spans="1:104" ht="13.5" customHeight="1">
      <c r="A101" s="82"/>
      <c r="B101" s="281" t="s">
        <v>171</v>
      </c>
      <c r="C101" s="281"/>
      <c r="D101" s="281"/>
      <c r="E101" s="281"/>
      <c r="F101" s="281"/>
      <c r="G101" s="282" t="s">
        <v>111</v>
      </c>
      <c r="H101" s="282"/>
      <c r="I101" s="282"/>
      <c r="J101" s="282"/>
      <c r="K101" s="282"/>
      <c r="L101" s="282" t="s">
        <v>172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107</v>
      </c>
      <c r="V101" s="282"/>
      <c r="W101" s="282"/>
      <c r="X101" s="282"/>
      <c r="Y101" s="282"/>
      <c r="Z101" s="282"/>
      <c r="AA101" s="283" t="s">
        <v>173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0"/>
      <c r="BH101" s="260"/>
      <c r="BI101" s="261"/>
      <c r="BJ101" s="261"/>
      <c r="BK101" s="261"/>
      <c r="BL101" s="261"/>
      <c r="BM101" s="261"/>
      <c r="BN101" s="261"/>
      <c r="BO101" s="261"/>
      <c r="BP101" s="261"/>
      <c r="BQ101" s="261"/>
      <c r="BR101" s="261"/>
      <c r="BS101" s="261"/>
      <c r="BT101" s="261"/>
      <c r="BU101" s="261"/>
      <c r="BV101" s="261"/>
      <c r="BW101" s="261"/>
      <c r="BX101" s="261"/>
      <c r="BY101" s="262"/>
      <c r="BZ101" s="262"/>
      <c r="CA101" s="262"/>
      <c r="CB101" s="262"/>
      <c r="CC101" s="263"/>
      <c r="CD101" s="264"/>
      <c r="CE101" s="264"/>
      <c r="CF101" s="264"/>
      <c r="CG101" s="264"/>
      <c r="CH101" s="258"/>
      <c r="CI101" s="259"/>
      <c r="CJ101" s="259"/>
      <c r="CK101" s="259"/>
      <c r="CL101" s="259"/>
      <c r="CM101" s="258"/>
      <c r="CN101" s="259"/>
      <c r="CO101" s="259"/>
      <c r="CP101" s="259"/>
      <c r="CQ101" s="259"/>
      <c r="CR101" s="258"/>
      <c r="CS101" s="287"/>
      <c r="CT101" s="287"/>
      <c r="CU101" s="287"/>
      <c r="CV101" s="287"/>
      <c r="CW101" s="84"/>
      <c r="CZ101" s="71">
        <v>36</v>
      </c>
    </row>
    <row r="102" spans="1:104" ht="13.5" customHeight="1">
      <c r="A102" s="82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84"/>
      <c r="AH102" s="284"/>
      <c r="AI102" s="284"/>
      <c r="AJ102" s="284"/>
      <c r="AK102" s="284"/>
      <c r="AL102" s="284"/>
      <c r="AM102" s="284"/>
      <c r="AN102" s="284"/>
      <c r="AO102" s="284"/>
      <c r="AP102" s="284"/>
      <c r="AQ102" s="284"/>
      <c r="AR102" s="284"/>
      <c r="AS102" s="284"/>
      <c r="AT102" s="284"/>
      <c r="AU102" s="284"/>
      <c r="AV102" s="284"/>
      <c r="AW102" s="284"/>
      <c r="AX102" s="284"/>
      <c r="AY102" s="284"/>
      <c r="AZ102" s="284"/>
      <c r="BA102" s="284"/>
      <c r="BB102" s="284"/>
      <c r="BC102" s="284"/>
      <c r="BD102" s="83"/>
      <c r="BE102" s="83"/>
      <c r="BF102" s="83"/>
      <c r="BG102" s="260"/>
      <c r="BH102" s="260"/>
      <c r="BI102" s="261" t="str">
        <f>FeatSheet!C39</f>
        <v>Use Rope</v>
      </c>
      <c r="BJ102" s="261"/>
      <c r="BK102" s="261"/>
      <c r="BL102" s="261"/>
      <c r="BM102" s="261"/>
      <c r="BN102" s="261"/>
      <c r="BO102" s="261"/>
      <c r="BP102" s="261"/>
      <c r="BQ102" s="261"/>
      <c r="BR102" s="261"/>
      <c r="BS102" s="261"/>
      <c r="BT102" s="261"/>
      <c r="BU102" s="261"/>
      <c r="BV102" s="261"/>
      <c r="BW102" s="261"/>
      <c r="BX102" s="261"/>
      <c r="BY102" s="262" t="str">
        <f>FeatSheet!I39</f>
        <v>DEX</v>
      </c>
      <c r="BZ102" s="262"/>
      <c r="CA102" s="262"/>
      <c r="CB102" s="262"/>
      <c r="CC102" s="263"/>
      <c r="CD102" s="264">
        <f>IF(AND(FeatSheet!G39=1,FeatSheet!D39=0)=TRUE,"",(CI102+CN102+CS102))</f>
        <v>8</v>
      </c>
      <c r="CE102" s="264"/>
      <c r="CF102" s="264"/>
      <c r="CG102" s="264"/>
      <c r="CH102" s="258" t="s">
        <v>127</v>
      </c>
      <c r="CI102" s="259">
        <f>FeatSheet!J39</f>
        <v>3</v>
      </c>
      <c r="CJ102" s="259"/>
      <c r="CK102" s="259"/>
      <c r="CL102" s="259"/>
      <c r="CM102" s="258" t="s">
        <v>128</v>
      </c>
      <c r="CN102" s="259">
        <f>ROUNDDOWN(FeatSheet!F39,0)</f>
        <v>5</v>
      </c>
      <c r="CO102" s="259"/>
      <c r="CP102" s="259"/>
      <c r="CQ102" s="259"/>
      <c r="CR102" s="258" t="s">
        <v>128</v>
      </c>
      <c r="CS102" s="287"/>
      <c r="CT102" s="287"/>
      <c r="CU102" s="287"/>
      <c r="CV102" s="287"/>
      <c r="CW102" s="84"/>
    </row>
    <row r="103" spans="1:104" ht="12.75" customHeight="1">
      <c r="A103" s="82"/>
      <c r="B103" s="278"/>
      <c r="C103" s="278"/>
      <c r="D103" s="278"/>
      <c r="E103" s="278"/>
      <c r="F103" s="278"/>
      <c r="G103" s="278"/>
      <c r="H103" s="278"/>
      <c r="I103" s="278"/>
      <c r="J103" s="278"/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84"/>
      <c r="V103" s="284"/>
      <c r="W103" s="284"/>
      <c r="X103" s="284"/>
      <c r="Y103" s="284"/>
      <c r="Z103" s="284"/>
      <c r="AA103" s="284"/>
      <c r="AB103" s="284"/>
      <c r="AC103" s="284"/>
      <c r="AD103" s="284"/>
      <c r="AE103" s="284"/>
      <c r="AF103" s="284"/>
      <c r="AG103" s="284"/>
      <c r="AH103" s="284"/>
      <c r="AI103" s="284"/>
      <c r="AJ103" s="284"/>
      <c r="AK103" s="284"/>
      <c r="AL103" s="284"/>
      <c r="AM103" s="284"/>
      <c r="AN103" s="284"/>
      <c r="AO103" s="284"/>
      <c r="AP103" s="284"/>
      <c r="AQ103" s="284"/>
      <c r="AR103" s="284"/>
      <c r="AS103" s="284"/>
      <c r="AT103" s="284"/>
      <c r="AU103" s="284"/>
      <c r="AV103" s="284"/>
      <c r="AW103" s="284"/>
      <c r="AX103" s="284"/>
      <c r="AY103" s="284"/>
      <c r="AZ103" s="284"/>
      <c r="BA103" s="284"/>
      <c r="BB103" s="284"/>
      <c r="BC103" s="284"/>
      <c r="BD103" s="83"/>
      <c r="BE103" s="83"/>
      <c r="BF103" s="83"/>
      <c r="BG103" s="260"/>
      <c r="BH103" s="260"/>
      <c r="BI103" s="261"/>
      <c r="BJ103" s="261"/>
      <c r="BK103" s="261"/>
      <c r="BL103" s="261"/>
      <c r="BM103" s="261"/>
      <c r="BN103" s="261"/>
      <c r="BO103" s="261"/>
      <c r="BP103" s="261"/>
      <c r="BQ103" s="261"/>
      <c r="BR103" s="261"/>
      <c r="BS103" s="261"/>
      <c r="BT103" s="261"/>
      <c r="BU103" s="261"/>
      <c r="BV103" s="261"/>
      <c r="BW103" s="261"/>
      <c r="BX103" s="261"/>
      <c r="BY103" s="262"/>
      <c r="BZ103" s="262"/>
      <c r="CA103" s="262"/>
      <c r="CB103" s="262"/>
      <c r="CC103" s="263"/>
      <c r="CD103" s="264"/>
      <c r="CE103" s="264"/>
      <c r="CF103" s="264"/>
      <c r="CG103" s="264"/>
      <c r="CH103" s="258"/>
      <c r="CI103" s="259"/>
      <c r="CJ103" s="259"/>
      <c r="CK103" s="259"/>
      <c r="CL103" s="259"/>
      <c r="CM103" s="258"/>
      <c r="CN103" s="259"/>
      <c r="CO103" s="259"/>
      <c r="CP103" s="259"/>
      <c r="CQ103" s="259"/>
      <c r="CR103" s="258"/>
      <c r="CS103" s="287"/>
      <c r="CT103" s="287"/>
      <c r="CU103" s="287"/>
      <c r="CV103" s="287"/>
      <c r="CW103" s="84"/>
      <c r="CZ103" s="71">
        <v>37</v>
      </c>
    </row>
    <row r="104" spans="1:104" ht="13.5" customHeight="1">
      <c r="A104" s="82"/>
      <c r="B104" s="278"/>
      <c r="C104" s="278"/>
      <c r="D104" s="278"/>
      <c r="E104" s="278"/>
      <c r="F104" s="278"/>
      <c r="G104" s="278"/>
      <c r="H104" s="278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84"/>
      <c r="V104" s="284"/>
      <c r="W104" s="284"/>
      <c r="X104" s="284"/>
      <c r="Y104" s="284"/>
      <c r="Z104" s="284"/>
      <c r="AA104" s="284"/>
      <c r="AB104" s="284"/>
      <c r="AC104" s="284"/>
      <c r="AD104" s="284"/>
      <c r="AE104" s="284"/>
      <c r="AF104" s="284"/>
      <c r="AG104" s="284"/>
      <c r="AH104" s="284"/>
      <c r="AI104" s="284"/>
      <c r="AJ104" s="284"/>
      <c r="AK104" s="284"/>
      <c r="AL104" s="284"/>
      <c r="AM104" s="284"/>
      <c r="AN104" s="284"/>
      <c r="AO104" s="284"/>
      <c r="AP104" s="284"/>
      <c r="AQ104" s="284"/>
      <c r="AR104" s="284"/>
      <c r="AS104" s="284"/>
      <c r="AT104" s="284"/>
      <c r="AU104" s="284"/>
      <c r="AV104" s="284"/>
      <c r="AW104" s="284"/>
      <c r="AX104" s="284"/>
      <c r="AY104" s="284"/>
      <c r="AZ104" s="284"/>
      <c r="BA104" s="284"/>
      <c r="BB104" s="284"/>
      <c r="BC104" s="284"/>
      <c r="BD104" s="83"/>
      <c r="BE104" s="83"/>
      <c r="BF104" s="83"/>
      <c r="BG104" s="260"/>
      <c r="BH104" s="260"/>
      <c r="BI104" s="261" t="str">
        <f>FeatSheet!C40</f>
        <v>Wilderness Lore</v>
      </c>
      <c r="BJ104" s="261"/>
      <c r="BK104" s="261"/>
      <c r="BL104" s="261"/>
      <c r="BM104" s="261"/>
      <c r="BN104" s="261"/>
      <c r="BO104" s="261"/>
      <c r="BP104" s="261"/>
      <c r="BQ104" s="261"/>
      <c r="BR104" s="261"/>
      <c r="BS104" s="261"/>
      <c r="BT104" s="261"/>
      <c r="BU104" s="261"/>
      <c r="BV104" s="261"/>
      <c r="BW104" s="261"/>
      <c r="BX104" s="261"/>
      <c r="BY104" s="262" t="str">
        <f>FeatSheet!I40</f>
        <v>WIS</v>
      </c>
      <c r="BZ104" s="262"/>
      <c r="CA104" s="262"/>
      <c r="CB104" s="262"/>
      <c r="CC104" s="263"/>
      <c r="CD104" s="264">
        <f>IF(AND(FeatSheet!G40=1,FeatSheet!D40=0)=TRUE,"",(CI104+CN104+CS104))</f>
        <v>0</v>
      </c>
      <c r="CE104" s="264"/>
      <c r="CF104" s="264"/>
      <c r="CG104" s="264"/>
      <c r="CH104" s="258" t="s">
        <v>127</v>
      </c>
      <c r="CI104" s="259">
        <f>FeatSheet!J40</f>
        <v>0</v>
      </c>
      <c r="CJ104" s="259"/>
      <c r="CK104" s="259"/>
      <c r="CL104" s="259"/>
      <c r="CM104" s="258" t="s">
        <v>128</v>
      </c>
      <c r="CN104" s="259">
        <f>ROUNDDOWN(FeatSheet!F40,0)</f>
        <v>0</v>
      </c>
      <c r="CO104" s="259"/>
      <c r="CP104" s="259"/>
      <c r="CQ104" s="259"/>
      <c r="CR104" s="258" t="s">
        <v>128</v>
      </c>
      <c r="CS104" s="287"/>
      <c r="CT104" s="287"/>
      <c r="CU104" s="287"/>
      <c r="CV104" s="287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0"/>
      <c r="BH105" s="260"/>
      <c r="BI105" s="261"/>
      <c r="BJ105" s="261"/>
      <c r="BK105" s="261"/>
      <c r="BL105" s="261"/>
      <c r="BM105" s="261"/>
      <c r="BN105" s="261"/>
      <c r="BO105" s="261"/>
      <c r="BP105" s="261"/>
      <c r="BQ105" s="261"/>
      <c r="BR105" s="261"/>
      <c r="BS105" s="261"/>
      <c r="BT105" s="261"/>
      <c r="BU105" s="261"/>
      <c r="BV105" s="261"/>
      <c r="BW105" s="261"/>
      <c r="BX105" s="261"/>
      <c r="BY105" s="262"/>
      <c r="BZ105" s="262"/>
      <c r="CA105" s="262"/>
      <c r="CB105" s="262"/>
      <c r="CC105" s="263"/>
      <c r="CD105" s="264"/>
      <c r="CE105" s="264"/>
      <c r="CF105" s="264"/>
      <c r="CG105" s="264"/>
      <c r="CH105" s="258"/>
      <c r="CI105" s="259"/>
      <c r="CJ105" s="259"/>
      <c r="CK105" s="259"/>
      <c r="CL105" s="259"/>
      <c r="CM105" s="258"/>
      <c r="CN105" s="259"/>
      <c r="CO105" s="259"/>
      <c r="CP105" s="259"/>
      <c r="CQ105" s="259"/>
      <c r="CR105" s="258"/>
      <c r="CS105" s="287"/>
      <c r="CT105" s="287"/>
      <c r="CU105" s="287"/>
      <c r="CV105" s="287"/>
      <c r="CW105" s="84"/>
      <c r="CZ105" s="71">
        <v>38</v>
      </c>
    </row>
    <row r="106" spans="1:104" ht="12.75" customHeight="1">
      <c r="A106" s="82"/>
      <c r="B106" s="276" t="s">
        <v>165</v>
      </c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M106" s="276"/>
      <c r="N106" s="276"/>
      <c r="O106" s="276"/>
      <c r="P106" s="276"/>
      <c r="Q106" s="276"/>
      <c r="R106" s="276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0"/>
      <c r="BH106" s="260"/>
      <c r="BI106" s="261" t="str">
        <f>FeatSheet!C41</f>
        <v>xForm ( AIR )</v>
      </c>
      <c r="BJ106" s="261"/>
      <c r="BK106" s="261"/>
      <c r="BL106" s="261"/>
      <c r="BM106" s="261"/>
      <c r="BN106" s="261"/>
      <c r="BO106" s="261"/>
      <c r="BP106" s="261"/>
      <c r="BQ106" s="261"/>
      <c r="BR106" s="261"/>
      <c r="BS106" s="261"/>
      <c r="BT106" s="261"/>
      <c r="BU106" s="261"/>
      <c r="BV106" s="261"/>
      <c r="BW106" s="261"/>
      <c r="BX106" s="261"/>
      <c r="BY106" s="262" t="str">
        <f>FeatSheet!I41</f>
        <v>N/A</v>
      </c>
      <c r="BZ106" s="262"/>
      <c r="CA106" s="262"/>
      <c r="CB106" s="262"/>
      <c r="CC106" s="263"/>
      <c r="CD106" s="264">
        <f>IF(AND(FeatSheet!G41=1,FeatSheet!D41=0)=TRUE,"",(CI106+CN106+CS106))</f>
        <v>8</v>
      </c>
      <c r="CE106" s="264"/>
      <c r="CF106" s="264"/>
      <c r="CG106" s="264"/>
      <c r="CH106" s="258" t="s">
        <v>127</v>
      </c>
      <c r="CI106" s="259">
        <f>FeatSheet!J41</f>
        <v>0</v>
      </c>
      <c r="CJ106" s="259"/>
      <c r="CK106" s="259"/>
      <c r="CL106" s="259"/>
      <c r="CM106" s="258" t="s">
        <v>128</v>
      </c>
      <c r="CN106" s="259">
        <f>ROUNDDOWN(FeatSheet!F41,0)</f>
        <v>8</v>
      </c>
      <c r="CO106" s="259"/>
      <c r="CP106" s="259"/>
      <c r="CQ106" s="259"/>
      <c r="CR106" s="258" t="s">
        <v>128</v>
      </c>
      <c r="CS106" s="287"/>
      <c r="CT106" s="287"/>
      <c r="CU106" s="287"/>
      <c r="CV106" s="287"/>
      <c r="CW106" s="84"/>
    </row>
    <row r="107" spans="1:104" ht="13.5" customHeight="1">
      <c r="A107" s="82"/>
      <c r="B107" s="276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M107" s="276"/>
      <c r="N107" s="276"/>
      <c r="O107" s="276"/>
      <c r="P107" s="276"/>
      <c r="Q107" s="276"/>
      <c r="R107" s="276"/>
      <c r="S107" s="277" t="s">
        <v>166</v>
      </c>
      <c r="T107" s="277"/>
      <c r="U107" s="277"/>
      <c r="V107" s="277"/>
      <c r="W107" s="277"/>
      <c r="X107" s="277"/>
      <c r="Y107" s="277"/>
      <c r="Z107" s="277"/>
      <c r="AA107" s="277"/>
      <c r="AB107" s="277"/>
      <c r="AC107" s="277"/>
      <c r="AD107" s="277"/>
      <c r="AE107" s="277"/>
      <c r="AF107" s="277"/>
      <c r="AG107" s="277"/>
      <c r="AH107" s="277" t="s">
        <v>167</v>
      </c>
      <c r="AI107" s="277"/>
      <c r="AJ107" s="277"/>
      <c r="AK107" s="277"/>
      <c r="AL107" s="277"/>
      <c r="AM107" s="277"/>
      <c r="AN107" s="277"/>
      <c r="AO107" s="277"/>
      <c r="AP107" s="277"/>
      <c r="AQ107" s="277"/>
      <c r="AR107" s="277"/>
      <c r="AS107" s="277"/>
      <c r="AT107" s="277"/>
      <c r="AU107" s="277" t="s">
        <v>168</v>
      </c>
      <c r="AV107" s="277"/>
      <c r="AW107" s="277"/>
      <c r="AX107" s="277"/>
      <c r="AY107" s="277"/>
      <c r="AZ107" s="277"/>
      <c r="BA107" s="277"/>
      <c r="BB107" s="277"/>
      <c r="BC107" s="277"/>
      <c r="BD107" s="83"/>
      <c r="BE107" s="83"/>
      <c r="BF107" s="83"/>
      <c r="BG107" s="260"/>
      <c r="BH107" s="260"/>
      <c r="BI107" s="261"/>
      <c r="BJ107" s="261"/>
      <c r="BK107" s="261"/>
      <c r="BL107" s="261"/>
      <c r="BM107" s="261"/>
      <c r="BN107" s="261"/>
      <c r="BO107" s="261"/>
      <c r="BP107" s="261"/>
      <c r="BQ107" s="261"/>
      <c r="BR107" s="261"/>
      <c r="BS107" s="261"/>
      <c r="BT107" s="261"/>
      <c r="BU107" s="261"/>
      <c r="BV107" s="261"/>
      <c r="BW107" s="261"/>
      <c r="BX107" s="261"/>
      <c r="BY107" s="262"/>
      <c r="BZ107" s="262"/>
      <c r="CA107" s="262"/>
      <c r="CB107" s="262"/>
      <c r="CC107" s="263"/>
      <c r="CD107" s="264"/>
      <c r="CE107" s="264"/>
      <c r="CF107" s="264"/>
      <c r="CG107" s="264"/>
      <c r="CH107" s="258"/>
      <c r="CI107" s="259"/>
      <c r="CJ107" s="259"/>
      <c r="CK107" s="259"/>
      <c r="CL107" s="259"/>
      <c r="CM107" s="258"/>
      <c r="CN107" s="259"/>
      <c r="CO107" s="259"/>
      <c r="CP107" s="259"/>
      <c r="CQ107" s="259"/>
      <c r="CR107" s="258"/>
      <c r="CS107" s="287"/>
      <c r="CT107" s="287"/>
      <c r="CU107" s="287"/>
      <c r="CV107" s="287"/>
      <c r="CW107" s="84"/>
      <c r="CZ107" s="71">
        <v>39</v>
      </c>
    </row>
    <row r="108" spans="1:104" ht="12.75" customHeight="1">
      <c r="A108" s="82"/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285"/>
      <c r="N108" s="285"/>
      <c r="O108" s="285"/>
      <c r="P108" s="285"/>
      <c r="Q108" s="285"/>
      <c r="R108" s="285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78"/>
      <c r="AI108" s="278"/>
      <c r="AJ108" s="278"/>
      <c r="AK108" s="278"/>
      <c r="AL108" s="278"/>
      <c r="AM108" s="278"/>
      <c r="AN108" s="278"/>
      <c r="AO108" s="278"/>
      <c r="AP108" s="278"/>
      <c r="AQ108" s="278"/>
      <c r="AR108" s="278"/>
      <c r="AS108" s="278"/>
      <c r="AT108" s="278"/>
      <c r="AU108" s="278"/>
      <c r="AV108" s="278"/>
      <c r="AW108" s="278"/>
      <c r="AX108" s="278"/>
      <c r="AY108" s="278"/>
      <c r="AZ108" s="278"/>
      <c r="BA108" s="278"/>
      <c r="BB108" s="278"/>
      <c r="BC108" s="278"/>
      <c r="BD108" s="83"/>
      <c r="BE108" s="83"/>
      <c r="BF108" s="83"/>
      <c r="BG108" s="260"/>
      <c r="BH108" s="260"/>
      <c r="BI108" s="261" t="str">
        <f>FeatSheet!C42</f>
        <v>xForm ( B )</v>
      </c>
      <c r="BJ108" s="261"/>
      <c r="BK108" s="261"/>
      <c r="BL108" s="261"/>
      <c r="BM108" s="261"/>
      <c r="BN108" s="261"/>
      <c r="BO108" s="261"/>
      <c r="BP108" s="261"/>
      <c r="BQ108" s="261"/>
      <c r="BR108" s="261"/>
      <c r="BS108" s="261"/>
      <c r="BT108" s="261"/>
      <c r="BU108" s="261"/>
      <c r="BV108" s="261"/>
      <c r="BW108" s="261"/>
      <c r="BX108" s="261"/>
      <c r="BY108" s="262" t="str">
        <f>FeatSheet!I42</f>
        <v>N/A</v>
      </c>
      <c r="BZ108" s="262"/>
      <c r="CA108" s="262"/>
      <c r="CB108" s="262"/>
      <c r="CC108" s="263"/>
      <c r="CD108" s="264" t="str">
        <f>IF(AND(FeatSheet!G42=1,FeatSheet!D42=0)=TRUE,"",(CI108+CN108+CS108))</f>
        <v/>
      </c>
      <c r="CE108" s="264"/>
      <c r="CF108" s="264"/>
      <c r="CG108" s="264"/>
      <c r="CH108" s="258" t="s">
        <v>127</v>
      </c>
      <c r="CI108" s="259">
        <f>FeatSheet!J42</f>
        <v>0</v>
      </c>
      <c r="CJ108" s="259"/>
      <c r="CK108" s="259"/>
      <c r="CL108" s="259"/>
      <c r="CM108" s="258" t="s">
        <v>128</v>
      </c>
      <c r="CN108" s="259">
        <f>ROUNDDOWN(FeatSheet!F42,0)</f>
        <v>0</v>
      </c>
      <c r="CO108" s="259"/>
      <c r="CP108" s="259"/>
      <c r="CQ108" s="259"/>
      <c r="CR108" s="258" t="s">
        <v>128</v>
      </c>
      <c r="CS108" s="287"/>
      <c r="CT108" s="287"/>
      <c r="CU108" s="287"/>
      <c r="CV108" s="287"/>
      <c r="CW108" s="84"/>
    </row>
    <row r="109" spans="1:104" ht="12.75" customHeight="1">
      <c r="A109" s="82"/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  <c r="P109" s="285"/>
      <c r="Q109" s="285"/>
      <c r="R109" s="285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78"/>
      <c r="AI109" s="278"/>
      <c r="AJ109" s="278"/>
      <c r="AK109" s="278"/>
      <c r="AL109" s="278"/>
      <c r="AM109" s="278"/>
      <c r="AN109" s="278"/>
      <c r="AO109" s="278"/>
      <c r="AP109" s="278"/>
      <c r="AQ109" s="278"/>
      <c r="AR109" s="278"/>
      <c r="AS109" s="278"/>
      <c r="AT109" s="278"/>
      <c r="AU109" s="278"/>
      <c r="AV109" s="278"/>
      <c r="AW109" s="278"/>
      <c r="AX109" s="278"/>
      <c r="AY109" s="278"/>
      <c r="AZ109" s="278"/>
      <c r="BA109" s="278"/>
      <c r="BB109" s="278"/>
      <c r="BC109" s="278"/>
      <c r="BD109" s="83"/>
      <c r="BE109" s="83"/>
      <c r="BF109" s="83"/>
      <c r="BG109" s="260"/>
      <c r="BH109" s="260"/>
      <c r="BI109" s="261"/>
      <c r="BJ109" s="261"/>
      <c r="BK109" s="261"/>
      <c r="BL109" s="261"/>
      <c r="BM109" s="261"/>
      <c r="BN109" s="261"/>
      <c r="BO109" s="261"/>
      <c r="BP109" s="261"/>
      <c r="BQ109" s="261"/>
      <c r="BR109" s="261"/>
      <c r="BS109" s="261"/>
      <c r="BT109" s="261"/>
      <c r="BU109" s="261"/>
      <c r="BV109" s="261"/>
      <c r="BW109" s="261"/>
      <c r="BX109" s="261"/>
      <c r="BY109" s="262"/>
      <c r="BZ109" s="262"/>
      <c r="CA109" s="262"/>
      <c r="CB109" s="262"/>
      <c r="CC109" s="263"/>
      <c r="CD109" s="264"/>
      <c r="CE109" s="264"/>
      <c r="CF109" s="264"/>
      <c r="CG109" s="264"/>
      <c r="CH109" s="258"/>
      <c r="CI109" s="259"/>
      <c r="CJ109" s="259"/>
      <c r="CK109" s="259"/>
      <c r="CL109" s="259"/>
      <c r="CM109" s="258"/>
      <c r="CN109" s="259"/>
      <c r="CO109" s="259"/>
      <c r="CP109" s="259"/>
      <c r="CQ109" s="259"/>
      <c r="CR109" s="258"/>
      <c r="CS109" s="287"/>
      <c r="CT109" s="287"/>
      <c r="CU109" s="287"/>
      <c r="CV109" s="287"/>
      <c r="CW109" s="84"/>
      <c r="CZ109" s="71">
        <v>40</v>
      </c>
    </row>
    <row r="110" spans="1:104" ht="13.5" customHeight="1">
      <c r="A110" s="82"/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  <c r="Q110" s="285"/>
      <c r="R110" s="285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288"/>
      <c r="AH110" s="278"/>
      <c r="AI110" s="278"/>
      <c r="AJ110" s="278"/>
      <c r="AK110" s="278"/>
      <c r="AL110" s="278"/>
      <c r="AM110" s="278"/>
      <c r="AN110" s="278"/>
      <c r="AO110" s="278"/>
      <c r="AP110" s="278"/>
      <c r="AQ110" s="278"/>
      <c r="AR110" s="278"/>
      <c r="AS110" s="278"/>
      <c r="AT110" s="278"/>
      <c r="AU110" s="278"/>
      <c r="AV110" s="278"/>
      <c r="AW110" s="278"/>
      <c r="AX110" s="278"/>
      <c r="AY110" s="278"/>
      <c r="AZ110" s="278"/>
      <c r="BA110" s="278"/>
      <c r="BB110" s="278"/>
      <c r="BC110" s="278"/>
      <c r="BD110" s="83"/>
      <c r="BE110" s="83"/>
      <c r="BF110" s="83"/>
      <c r="BG110" s="260"/>
      <c r="BH110" s="260"/>
      <c r="BI110" s="261" t="str">
        <f>FeatSheet!C43</f>
        <v>xForm ( C )</v>
      </c>
      <c r="BJ110" s="261"/>
      <c r="BK110" s="261"/>
      <c r="BL110" s="261"/>
      <c r="BM110" s="261"/>
      <c r="BN110" s="261"/>
      <c r="BO110" s="261"/>
      <c r="BP110" s="261"/>
      <c r="BQ110" s="261"/>
      <c r="BR110" s="261"/>
      <c r="BS110" s="261"/>
      <c r="BT110" s="261"/>
      <c r="BU110" s="261"/>
      <c r="BV110" s="261"/>
      <c r="BW110" s="261"/>
      <c r="BX110" s="261"/>
      <c r="BY110" s="262" t="str">
        <f>FeatSheet!I43</f>
        <v>N/A</v>
      </c>
      <c r="BZ110" s="262"/>
      <c r="CA110" s="262"/>
      <c r="CB110" s="262"/>
      <c r="CC110" s="263"/>
      <c r="CD110" s="264" t="str">
        <f>IF(AND(FeatSheet!G43=1,FeatSheet!D43=0)=TRUE,"",(CI110+CN110+CS110))</f>
        <v/>
      </c>
      <c r="CE110" s="264"/>
      <c r="CF110" s="264"/>
      <c r="CG110" s="264"/>
      <c r="CH110" s="258" t="s">
        <v>127</v>
      </c>
      <c r="CI110" s="259">
        <f>FeatSheet!J43</f>
        <v>0</v>
      </c>
      <c r="CJ110" s="259"/>
      <c r="CK110" s="259"/>
      <c r="CL110" s="259"/>
      <c r="CM110" s="258" t="s">
        <v>128</v>
      </c>
      <c r="CN110" s="259">
        <f>ROUNDDOWN(FeatSheet!F43,0)</f>
        <v>0</v>
      </c>
      <c r="CO110" s="259"/>
      <c r="CP110" s="259"/>
      <c r="CQ110" s="259"/>
      <c r="CR110" s="258" t="s">
        <v>128</v>
      </c>
      <c r="CS110" s="287"/>
      <c r="CT110" s="287"/>
      <c r="CU110" s="287"/>
      <c r="CV110" s="287"/>
      <c r="CW110" s="84"/>
    </row>
    <row r="111" spans="1:104" ht="13.5" customHeight="1">
      <c r="A111" s="82"/>
      <c r="B111" s="281" t="s">
        <v>171</v>
      </c>
      <c r="C111" s="281"/>
      <c r="D111" s="281"/>
      <c r="E111" s="281"/>
      <c r="F111" s="281"/>
      <c r="G111" s="282" t="s">
        <v>111</v>
      </c>
      <c r="H111" s="282"/>
      <c r="I111" s="282"/>
      <c r="J111" s="282"/>
      <c r="K111" s="282"/>
      <c r="L111" s="282" t="s">
        <v>172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107</v>
      </c>
      <c r="V111" s="282"/>
      <c r="W111" s="282"/>
      <c r="X111" s="282"/>
      <c r="Y111" s="282"/>
      <c r="Z111" s="282"/>
      <c r="AA111" s="283" t="s">
        <v>173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0"/>
      <c r="BH111" s="260"/>
      <c r="BI111" s="261"/>
      <c r="BJ111" s="261"/>
      <c r="BK111" s="261"/>
      <c r="BL111" s="261"/>
      <c r="BM111" s="261"/>
      <c r="BN111" s="261"/>
      <c r="BO111" s="261"/>
      <c r="BP111" s="261"/>
      <c r="BQ111" s="261"/>
      <c r="BR111" s="261"/>
      <c r="BS111" s="261"/>
      <c r="BT111" s="261"/>
      <c r="BU111" s="261"/>
      <c r="BV111" s="261"/>
      <c r="BW111" s="261"/>
      <c r="BX111" s="261"/>
      <c r="BY111" s="262"/>
      <c r="BZ111" s="262"/>
      <c r="CA111" s="262"/>
      <c r="CB111" s="262"/>
      <c r="CC111" s="263"/>
      <c r="CD111" s="264"/>
      <c r="CE111" s="264"/>
      <c r="CF111" s="264"/>
      <c r="CG111" s="264"/>
      <c r="CH111" s="258"/>
      <c r="CI111" s="259"/>
      <c r="CJ111" s="259"/>
      <c r="CK111" s="259"/>
      <c r="CL111" s="259"/>
      <c r="CM111" s="258"/>
      <c r="CN111" s="259"/>
      <c r="CO111" s="259"/>
      <c r="CP111" s="259"/>
      <c r="CQ111" s="259"/>
      <c r="CR111" s="258"/>
      <c r="CS111" s="287"/>
      <c r="CT111" s="287"/>
      <c r="CU111" s="287"/>
      <c r="CV111" s="287"/>
      <c r="CW111" s="84"/>
      <c r="CZ111" s="71">
        <v>41</v>
      </c>
    </row>
    <row r="112" spans="1:104" ht="12.75" customHeight="1">
      <c r="A112" s="82"/>
      <c r="B112" s="278"/>
      <c r="C112" s="278"/>
      <c r="D112" s="278"/>
      <c r="E112" s="278"/>
      <c r="F112" s="278"/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84"/>
      <c r="V112" s="284"/>
      <c r="W112" s="284"/>
      <c r="X112" s="284"/>
      <c r="Y112" s="284"/>
      <c r="Z112" s="284"/>
      <c r="AA112" s="284"/>
      <c r="AB112" s="284"/>
      <c r="AC112" s="284"/>
      <c r="AD112" s="284"/>
      <c r="AE112" s="284"/>
      <c r="AF112" s="284"/>
      <c r="AG112" s="284"/>
      <c r="AH112" s="284"/>
      <c r="AI112" s="284"/>
      <c r="AJ112" s="284"/>
      <c r="AK112" s="284"/>
      <c r="AL112" s="284"/>
      <c r="AM112" s="284"/>
      <c r="AN112" s="284"/>
      <c r="AO112" s="284"/>
      <c r="AP112" s="284"/>
      <c r="AQ112" s="284"/>
      <c r="AR112" s="284"/>
      <c r="AS112" s="284"/>
      <c r="AT112" s="284"/>
      <c r="AU112" s="284"/>
      <c r="AV112" s="284"/>
      <c r="AW112" s="284"/>
      <c r="AX112" s="284"/>
      <c r="AY112" s="284"/>
      <c r="AZ112" s="284"/>
      <c r="BA112" s="284"/>
      <c r="BB112" s="284"/>
      <c r="BC112" s="284"/>
      <c r="BD112" s="83"/>
      <c r="BE112" s="83"/>
      <c r="BF112" s="83"/>
      <c r="BG112" s="260"/>
      <c r="BH112" s="260"/>
      <c r="BI112" s="261" t="str">
        <f>FeatSheet!C44</f>
        <v>xForm ( D )</v>
      </c>
      <c r="BJ112" s="261"/>
      <c r="BK112" s="261"/>
      <c r="BL112" s="261"/>
      <c r="BM112" s="261"/>
      <c r="BN112" s="261"/>
      <c r="BO112" s="261"/>
      <c r="BP112" s="261"/>
      <c r="BQ112" s="261"/>
      <c r="BR112" s="261"/>
      <c r="BS112" s="261"/>
      <c r="BT112" s="261"/>
      <c r="BU112" s="261"/>
      <c r="BV112" s="261"/>
      <c r="BW112" s="261"/>
      <c r="BX112" s="261"/>
      <c r="BY112" s="262" t="str">
        <f>FeatSheet!I44</f>
        <v>N/A</v>
      </c>
      <c r="BZ112" s="262"/>
      <c r="CA112" s="262"/>
      <c r="CB112" s="262"/>
      <c r="CC112" s="263"/>
      <c r="CD112" s="264" t="str">
        <f>IF(AND(FeatSheet!G44=1,FeatSheet!D44=0)=TRUE,"",(CI112+CN112+CS112))</f>
        <v/>
      </c>
      <c r="CE112" s="264"/>
      <c r="CF112" s="264"/>
      <c r="CG112" s="264"/>
      <c r="CH112" s="258" t="s">
        <v>127</v>
      </c>
      <c r="CI112" s="259">
        <f>FeatSheet!J44</f>
        <v>0</v>
      </c>
      <c r="CJ112" s="259"/>
      <c r="CK112" s="259"/>
      <c r="CL112" s="259"/>
      <c r="CM112" s="258" t="s">
        <v>128</v>
      </c>
      <c r="CN112" s="259">
        <f>ROUNDDOWN(FeatSheet!F44,0)</f>
        <v>0</v>
      </c>
      <c r="CO112" s="259"/>
      <c r="CP112" s="259"/>
      <c r="CQ112" s="259"/>
      <c r="CR112" s="258" t="s">
        <v>128</v>
      </c>
      <c r="CS112" s="287"/>
      <c r="CT112" s="287"/>
      <c r="CU112" s="287"/>
      <c r="CV112" s="287"/>
      <c r="CW112" s="84"/>
    </row>
    <row r="113" spans="1:104" ht="12.75" customHeight="1">
      <c r="A113" s="82"/>
      <c r="B113" s="27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8"/>
      <c r="M113" s="278"/>
      <c r="N113" s="278"/>
      <c r="O113" s="278"/>
      <c r="P113" s="278"/>
      <c r="Q113" s="278"/>
      <c r="R113" s="278"/>
      <c r="S113" s="278"/>
      <c r="T113" s="278"/>
      <c r="U113" s="284"/>
      <c r="V113" s="284"/>
      <c r="W113" s="284"/>
      <c r="X113" s="284"/>
      <c r="Y113" s="284"/>
      <c r="Z113" s="284"/>
      <c r="AA113" s="284"/>
      <c r="AB113" s="284"/>
      <c r="AC113" s="284"/>
      <c r="AD113" s="284"/>
      <c r="AE113" s="284"/>
      <c r="AF113" s="284"/>
      <c r="AG113" s="284"/>
      <c r="AH113" s="284"/>
      <c r="AI113" s="284"/>
      <c r="AJ113" s="284"/>
      <c r="AK113" s="284"/>
      <c r="AL113" s="284"/>
      <c r="AM113" s="284"/>
      <c r="AN113" s="284"/>
      <c r="AO113" s="284"/>
      <c r="AP113" s="284"/>
      <c r="AQ113" s="284"/>
      <c r="AR113" s="284"/>
      <c r="AS113" s="284"/>
      <c r="AT113" s="284"/>
      <c r="AU113" s="284"/>
      <c r="AV113" s="284"/>
      <c r="AW113" s="284"/>
      <c r="AX113" s="284"/>
      <c r="AY113" s="284"/>
      <c r="AZ113" s="284"/>
      <c r="BA113" s="284"/>
      <c r="BB113" s="284"/>
      <c r="BC113" s="284"/>
      <c r="BD113" s="83"/>
      <c r="BE113" s="83"/>
      <c r="BF113" s="83"/>
      <c r="BG113" s="260"/>
      <c r="BH113" s="260"/>
      <c r="BI113" s="261"/>
      <c r="BJ113" s="261"/>
      <c r="BK113" s="261"/>
      <c r="BL113" s="261"/>
      <c r="BM113" s="261"/>
      <c r="BN113" s="261"/>
      <c r="BO113" s="261"/>
      <c r="BP113" s="261"/>
      <c r="BQ113" s="261"/>
      <c r="BR113" s="261"/>
      <c r="BS113" s="261"/>
      <c r="BT113" s="261"/>
      <c r="BU113" s="261"/>
      <c r="BV113" s="261"/>
      <c r="BW113" s="261"/>
      <c r="BX113" s="261"/>
      <c r="BY113" s="262"/>
      <c r="BZ113" s="262"/>
      <c r="CA113" s="262"/>
      <c r="CB113" s="262"/>
      <c r="CC113" s="263"/>
      <c r="CD113" s="264"/>
      <c r="CE113" s="264"/>
      <c r="CF113" s="264"/>
      <c r="CG113" s="264"/>
      <c r="CH113" s="258"/>
      <c r="CI113" s="259"/>
      <c r="CJ113" s="259"/>
      <c r="CK113" s="259"/>
      <c r="CL113" s="259"/>
      <c r="CM113" s="258"/>
      <c r="CN113" s="259"/>
      <c r="CO113" s="259"/>
      <c r="CP113" s="259"/>
      <c r="CQ113" s="259"/>
      <c r="CR113" s="258"/>
      <c r="CS113" s="287"/>
      <c r="CT113" s="287"/>
      <c r="CU113" s="287"/>
      <c r="CV113" s="287"/>
      <c r="CW113" s="84"/>
      <c r="CZ113" s="71">
        <v>42</v>
      </c>
    </row>
    <row r="114" spans="1:104" ht="13.5" customHeight="1">
      <c r="A114" s="82"/>
      <c r="B114" s="278"/>
      <c r="C114" s="278"/>
      <c r="D114" s="278"/>
      <c r="E114" s="278"/>
      <c r="F114" s="278"/>
      <c r="G114" s="278"/>
      <c r="H114" s="278"/>
      <c r="I114" s="278"/>
      <c r="J114" s="278"/>
      <c r="K114" s="278"/>
      <c r="L114" s="278"/>
      <c r="M114" s="278"/>
      <c r="N114" s="278"/>
      <c r="O114" s="278"/>
      <c r="P114" s="278"/>
      <c r="Q114" s="278"/>
      <c r="R114" s="278"/>
      <c r="S114" s="278"/>
      <c r="T114" s="278"/>
      <c r="U114" s="284"/>
      <c r="V114" s="284"/>
      <c r="W114" s="284"/>
      <c r="X114" s="284"/>
      <c r="Y114" s="284"/>
      <c r="Z114" s="284"/>
      <c r="AA114" s="284"/>
      <c r="AB114" s="284"/>
      <c r="AC114" s="284"/>
      <c r="AD114" s="284"/>
      <c r="AE114" s="284"/>
      <c r="AF114" s="284"/>
      <c r="AG114" s="284"/>
      <c r="AH114" s="284"/>
      <c r="AI114" s="284"/>
      <c r="AJ114" s="284"/>
      <c r="AK114" s="284"/>
      <c r="AL114" s="284"/>
      <c r="AM114" s="284"/>
      <c r="AN114" s="284"/>
      <c r="AO114" s="284"/>
      <c r="AP114" s="284"/>
      <c r="AQ114" s="284"/>
      <c r="AR114" s="284"/>
      <c r="AS114" s="284"/>
      <c r="AT114" s="284"/>
      <c r="AU114" s="284"/>
      <c r="AV114" s="284"/>
      <c r="AW114" s="284"/>
      <c r="AX114" s="284"/>
      <c r="AY114" s="284"/>
      <c r="AZ114" s="284"/>
      <c r="BA114" s="284"/>
      <c r="BB114" s="284"/>
      <c r="BC114" s="284"/>
      <c r="BD114" s="83"/>
      <c r="BE114" s="83"/>
      <c r="BF114" s="83"/>
      <c r="BG114" s="260"/>
      <c r="BH114" s="260"/>
      <c r="BI114" s="261" t="str">
        <f>FeatSheet!C45</f>
        <v>xTechnique ( Change)</v>
      </c>
      <c r="BJ114" s="261"/>
      <c r="BK114" s="261"/>
      <c r="BL114" s="261"/>
      <c r="BM114" s="261"/>
      <c r="BN114" s="261"/>
      <c r="BO114" s="261"/>
      <c r="BP114" s="261"/>
      <c r="BQ114" s="261"/>
      <c r="BR114" s="261"/>
      <c r="BS114" s="261"/>
      <c r="BT114" s="261"/>
      <c r="BU114" s="261"/>
      <c r="BV114" s="261"/>
      <c r="BW114" s="261"/>
      <c r="BX114" s="261"/>
      <c r="BY114" s="262" t="str">
        <f>FeatSheet!I45</f>
        <v>N/A</v>
      </c>
      <c r="BZ114" s="262"/>
      <c r="CA114" s="262"/>
      <c r="CB114" s="262"/>
      <c r="CC114" s="263"/>
      <c r="CD114" s="264">
        <f>IF(AND(FeatSheet!G45=1,FeatSheet!D45=0)=TRUE,"",(CI114+CN114+CS114))</f>
        <v>8</v>
      </c>
      <c r="CE114" s="264"/>
      <c r="CF114" s="264"/>
      <c r="CG114" s="264"/>
      <c r="CH114" s="258" t="s">
        <v>127</v>
      </c>
      <c r="CI114" s="259">
        <f>FeatSheet!J45</f>
        <v>0</v>
      </c>
      <c r="CJ114" s="259"/>
      <c r="CK114" s="259"/>
      <c r="CL114" s="259"/>
      <c r="CM114" s="258" t="s">
        <v>128</v>
      </c>
      <c r="CN114" s="259">
        <f>ROUNDDOWN(FeatSheet!F45,0)</f>
        <v>8</v>
      </c>
      <c r="CO114" s="259"/>
      <c r="CP114" s="259"/>
      <c r="CQ114" s="259"/>
      <c r="CR114" s="258" t="s">
        <v>128</v>
      </c>
      <c r="CS114" s="287"/>
      <c r="CT114" s="287"/>
      <c r="CU114" s="287"/>
      <c r="CV114" s="287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0"/>
      <c r="BH115" s="260"/>
      <c r="BI115" s="261"/>
      <c r="BJ115" s="261"/>
      <c r="BK115" s="261"/>
      <c r="BL115" s="261"/>
      <c r="BM115" s="261"/>
      <c r="BN115" s="261"/>
      <c r="BO115" s="261"/>
      <c r="BP115" s="261"/>
      <c r="BQ115" s="261"/>
      <c r="BR115" s="261"/>
      <c r="BS115" s="261"/>
      <c r="BT115" s="261"/>
      <c r="BU115" s="261"/>
      <c r="BV115" s="261"/>
      <c r="BW115" s="261"/>
      <c r="BX115" s="261"/>
      <c r="BY115" s="262"/>
      <c r="BZ115" s="262"/>
      <c r="CA115" s="262"/>
      <c r="CB115" s="262"/>
      <c r="CC115" s="263"/>
      <c r="CD115" s="264"/>
      <c r="CE115" s="264"/>
      <c r="CF115" s="264"/>
      <c r="CG115" s="264"/>
      <c r="CH115" s="258"/>
      <c r="CI115" s="259"/>
      <c r="CJ115" s="259"/>
      <c r="CK115" s="259"/>
      <c r="CL115" s="259"/>
      <c r="CM115" s="258"/>
      <c r="CN115" s="259"/>
      <c r="CO115" s="259"/>
      <c r="CP115" s="259"/>
      <c r="CQ115" s="259"/>
      <c r="CR115" s="258"/>
      <c r="CS115" s="287"/>
      <c r="CT115" s="287"/>
      <c r="CU115" s="287"/>
      <c r="CV115" s="287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0"/>
      <c r="BH116" s="260"/>
      <c r="BI116" s="261" t="str">
        <f>FeatSheet!C46</f>
        <v>xTechnique ( Control )</v>
      </c>
      <c r="BJ116" s="261"/>
      <c r="BK116" s="261"/>
      <c r="BL116" s="261"/>
      <c r="BM116" s="261"/>
      <c r="BN116" s="261"/>
      <c r="BO116" s="261"/>
      <c r="BP116" s="261"/>
      <c r="BQ116" s="261"/>
      <c r="BR116" s="261"/>
      <c r="BS116" s="261"/>
      <c r="BT116" s="261"/>
      <c r="BU116" s="261"/>
      <c r="BV116" s="261"/>
      <c r="BW116" s="261"/>
      <c r="BX116" s="261"/>
      <c r="BY116" s="262" t="str">
        <f>FeatSheet!I46</f>
        <v>N/A</v>
      </c>
      <c r="BZ116" s="262"/>
      <c r="CA116" s="262"/>
      <c r="CB116" s="262"/>
      <c r="CC116" s="263"/>
      <c r="CD116" s="264">
        <f>IF(AND(FeatSheet!G46=1,FeatSheet!D46=0)=TRUE,"",(CI116+CN116+CS116))</f>
        <v>8</v>
      </c>
      <c r="CE116" s="264"/>
      <c r="CF116" s="264"/>
      <c r="CG116" s="264"/>
      <c r="CH116" s="258" t="s">
        <v>127</v>
      </c>
      <c r="CI116" s="259">
        <f>FeatSheet!J46</f>
        <v>0</v>
      </c>
      <c r="CJ116" s="259"/>
      <c r="CK116" s="259"/>
      <c r="CL116" s="259"/>
      <c r="CM116" s="258" t="s">
        <v>128</v>
      </c>
      <c r="CN116" s="259">
        <f>ROUNDDOWN(FeatSheet!F46,0)</f>
        <v>8</v>
      </c>
      <c r="CO116" s="259"/>
      <c r="CP116" s="259"/>
      <c r="CQ116" s="259"/>
      <c r="CR116" s="258" t="s">
        <v>128</v>
      </c>
      <c r="CS116" s="287"/>
      <c r="CT116" s="287"/>
      <c r="CU116" s="287"/>
      <c r="CV116" s="287"/>
      <c r="CW116" s="84"/>
    </row>
    <row r="117" spans="1:104" ht="12.75" customHeight="1">
      <c r="A117" s="82"/>
      <c r="B117" s="289" t="s">
        <v>174</v>
      </c>
      <c r="C117" s="289"/>
      <c r="D117" s="289"/>
      <c r="E117" s="289"/>
      <c r="F117" s="289"/>
      <c r="G117" s="289"/>
      <c r="H117" s="289"/>
      <c r="I117" s="289"/>
      <c r="J117" s="289"/>
      <c r="K117" s="289"/>
      <c r="L117" s="289"/>
      <c r="M117" s="289"/>
      <c r="N117" s="289"/>
      <c r="O117" s="289"/>
      <c r="P117" s="289"/>
      <c r="Q117" s="289"/>
      <c r="R117" s="289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0"/>
      <c r="BH117" s="260"/>
      <c r="BI117" s="261"/>
      <c r="BJ117" s="261"/>
      <c r="BK117" s="261"/>
      <c r="BL117" s="261"/>
      <c r="BM117" s="261"/>
      <c r="BN117" s="261"/>
      <c r="BO117" s="261"/>
      <c r="BP117" s="261"/>
      <c r="BQ117" s="261"/>
      <c r="BR117" s="261"/>
      <c r="BS117" s="261"/>
      <c r="BT117" s="261"/>
      <c r="BU117" s="261"/>
      <c r="BV117" s="261"/>
      <c r="BW117" s="261"/>
      <c r="BX117" s="261"/>
      <c r="BY117" s="262"/>
      <c r="BZ117" s="262"/>
      <c r="CA117" s="262"/>
      <c r="CB117" s="262"/>
      <c r="CC117" s="263"/>
      <c r="CD117" s="264"/>
      <c r="CE117" s="264"/>
      <c r="CF117" s="264"/>
      <c r="CG117" s="264"/>
      <c r="CH117" s="258"/>
      <c r="CI117" s="259"/>
      <c r="CJ117" s="259"/>
      <c r="CK117" s="259"/>
      <c r="CL117" s="259"/>
      <c r="CM117" s="258"/>
      <c r="CN117" s="259"/>
      <c r="CO117" s="259"/>
      <c r="CP117" s="259"/>
      <c r="CQ117" s="259"/>
      <c r="CR117" s="258"/>
      <c r="CS117" s="287"/>
      <c r="CT117" s="287"/>
      <c r="CU117" s="287"/>
      <c r="CV117" s="287"/>
      <c r="CW117" s="84"/>
      <c r="CZ117" s="71">
        <v>44</v>
      </c>
    </row>
    <row r="118" spans="1:104" ht="12.75" customHeight="1">
      <c r="A118" s="82"/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  <c r="L118" s="289"/>
      <c r="M118" s="289"/>
      <c r="N118" s="289"/>
      <c r="O118" s="289"/>
      <c r="P118" s="289"/>
      <c r="Q118" s="289"/>
      <c r="R118" s="289"/>
      <c r="S118" s="277" t="s">
        <v>172</v>
      </c>
      <c r="T118" s="277"/>
      <c r="U118" s="277"/>
      <c r="V118" s="277"/>
      <c r="W118" s="277"/>
      <c r="X118" s="277"/>
      <c r="Y118" s="277"/>
      <c r="Z118" s="277"/>
      <c r="AA118" s="277"/>
      <c r="AB118" s="277"/>
      <c r="AC118" s="277"/>
      <c r="AD118" s="277" t="s">
        <v>131</v>
      </c>
      <c r="AE118" s="277"/>
      <c r="AF118" s="277"/>
      <c r="AG118" s="277"/>
      <c r="AH118" s="277"/>
      <c r="AI118" s="277"/>
      <c r="AJ118" s="277"/>
      <c r="AK118" s="277"/>
      <c r="AL118" s="277"/>
      <c r="AM118" s="277"/>
      <c r="AN118" s="277"/>
      <c r="AO118" s="277"/>
      <c r="AP118" s="277"/>
      <c r="AQ118" s="277" t="s">
        <v>175</v>
      </c>
      <c r="AR118" s="277"/>
      <c r="AS118" s="277"/>
      <c r="AT118" s="277"/>
      <c r="AU118" s="277"/>
      <c r="AV118" s="277"/>
      <c r="AW118" s="277"/>
      <c r="AX118" s="277"/>
      <c r="AY118" s="277"/>
      <c r="AZ118" s="277"/>
      <c r="BA118" s="277"/>
      <c r="BB118" s="277"/>
      <c r="BC118" s="277"/>
      <c r="BD118" s="83"/>
      <c r="BE118" s="83"/>
      <c r="BF118" s="83"/>
      <c r="BG118" s="260"/>
      <c r="BH118" s="260"/>
      <c r="BI118" s="261" t="str">
        <f>FeatSheet!C47</f>
        <v>xTechnique ( Create )</v>
      </c>
      <c r="BJ118" s="261"/>
      <c r="BK118" s="261"/>
      <c r="BL118" s="261"/>
      <c r="BM118" s="261"/>
      <c r="BN118" s="261"/>
      <c r="BO118" s="261"/>
      <c r="BP118" s="261"/>
      <c r="BQ118" s="261"/>
      <c r="BR118" s="261"/>
      <c r="BS118" s="261"/>
      <c r="BT118" s="261"/>
      <c r="BU118" s="261"/>
      <c r="BV118" s="261"/>
      <c r="BW118" s="261"/>
      <c r="BX118" s="261"/>
      <c r="BY118" s="262" t="str">
        <f>FeatSheet!I47</f>
        <v>N/A</v>
      </c>
      <c r="BZ118" s="262"/>
      <c r="CA118" s="262"/>
      <c r="CB118" s="262"/>
      <c r="CC118" s="263"/>
      <c r="CD118" s="264">
        <f>IF(AND(FeatSheet!G47=1,FeatSheet!D47=0)=TRUE,"",(CI118+CN118+CS118))</f>
        <v>8</v>
      </c>
      <c r="CE118" s="264"/>
      <c r="CF118" s="264"/>
      <c r="CG118" s="264"/>
      <c r="CH118" s="258" t="s">
        <v>127</v>
      </c>
      <c r="CI118" s="259">
        <f>FeatSheet!J47</f>
        <v>0</v>
      </c>
      <c r="CJ118" s="259"/>
      <c r="CK118" s="259"/>
      <c r="CL118" s="259"/>
      <c r="CM118" s="258" t="s">
        <v>128</v>
      </c>
      <c r="CN118" s="259">
        <f>ROUNDDOWN(FeatSheet!F47,0)</f>
        <v>8</v>
      </c>
      <c r="CO118" s="259"/>
      <c r="CP118" s="259"/>
      <c r="CQ118" s="259"/>
      <c r="CR118" s="258" t="s">
        <v>128</v>
      </c>
      <c r="CS118" s="287"/>
      <c r="CT118" s="287"/>
      <c r="CU118" s="287"/>
      <c r="CV118" s="287"/>
      <c r="CW118" s="84"/>
    </row>
    <row r="119" spans="1:104" ht="12.75" customHeight="1">
      <c r="A119" s="82"/>
      <c r="B119" s="285" t="s">
        <v>176</v>
      </c>
      <c r="C119" s="285"/>
      <c r="D119" s="285"/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78"/>
      <c r="T119" s="278"/>
      <c r="U119" s="278"/>
      <c r="V119" s="278"/>
      <c r="W119" s="278"/>
      <c r="X119" s="278"/>
      <c r="Y119" s="278"/>
      <c r="Z119" s="278"/>
      <c r="AA119" s="278"/>
      <c r="AB119" s="278"/>
      <c r="AC119" s="278"/>
      <c r="AD119" s="241">
        <v>0</v>
      </c>
      <c r="AE119" s="241"/>
      <c r="AF119" s="241"/>
      <c r="AG119" s="241"/>
      <c r="AH119" s="241"/>
      <c r="AI119" s="241"/>
      <c r="AJ119" s="241"/>
      <c r="AK119" s="241"/>
      <c r="AL119" s="241"/>
      <c r="AM119" s="241"/>
      <c r="AN119" s="241"/>
      <c r="AO119" s="241"/>
      <c r="AP119" s="241"/>
      <c r="AQ119" s="241"/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83"/>
      <c r="BE119" s="83"/>
      <c r="BF119" s="83"/>
      <c r="BG119" s="260"/>
      <c r="BH119" s="260"/>
      <c r="BI119" s="261"/>
      <c r="BJ119" s="261"/>
      <c r="BK119" s="261"/>
      <c r="BL119" s="261"/>
      <c r="BM119" s="261"/>
      <c r="BN119" s="261"/>
      <c r="BO119" s="261"/>
      <c r="BP119" s="261"/>
      <c r="BQ119" s="261"/>
      <c r="BR119" s="261"/>
      <c r="BS119" s="261"/>
      <c r="BT119" s="261"/>
      <c r="BU119" s="261"/>
      <c r="BV119" s="261"/>
      <c r="BW119" s="261"/>
      <c r="BX119" s="261"/>
      <c r="BY119" s="262"/>
      <c r="BZ119" s="262"/>
      <c r="CA119" s="262"/>
      <c r="CB119" s="262"/>
      <c r="CC119" s="263"/>
      <c r="CD119" s="264"/>
      <c r="CE119" s="264"/>
      <c r="CF119" s="264"/>
      <c r="CG119" s="264"/>
      <c r="CH119" s="258"/>
      <c r="CI119" s="259"/>
      <c r="CJ119" s="259"/>
      <c r="CK119" s="259"/>
      <c r="CL119" s="259"/>
      <c r="CM119" s="258"/>
      <c r="CN119" s="259"/>
      <c r="CO119" s="259"/>
      <c r="CP119" s="259"/>
      <c r="CQ119" s="259"/>
      <c r="CR119" s="258"/>
      <c r="CS119" s="287"/>
      <c r="CT119" s="287"/>
      <c r="CU119" s="287"/>
      <c r="CV119" s="287"/>
      <c r="CW119" s="84"/>
    </row>
    <row r="120" spans="1:104" ht="12.75" customHeight="1">
      <c r="A120" s="82"/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78"/>
      <c r="T120" s="278"/>
      <c r="U120" s="278"/>
      <c r="V120" s="278"/>
      <c r="W120" s="278"/>
      <c r="X120" s="278"/>
      <c r="Y120" s="278"/>
      <c r="Z120" s="278"/>
      <c r="AA120" s="278"/>
      <c r="AB120" s="278"/>
      <c r="AC120" s="278"/>
      <c r="AD120" s="241"/>
      <c r="AE120" s="241"/>
      <c r="AF120" s="241"/>
      <c r="AG120" s="241"/>
      <c r="AH120" s="241"/>
      <c r="AI120" s="241"/>
      <c r="AJ120" s="241"/>
      <c r="AK120" s="241"/>
      <c r="AL120" s="241"/>
      <c r="AM120" s="241"/>
      <c r="AN120" s="241"/>
      <c r="AO120" s="241"/>
      <c r="AP120" s="241"/>
      <c r="AQ120" s="241"/>
      <c r="AR120" s="241"/>
      <c r="AS120" s="241"/>
      <c r="AT120" s="241"/>
      <c r="AU120" s="241"/>
      <c r="AV120" s="241"/>
      <c r="AW120" s="241"/>
      <c r="AX120" s="241"/>
      <c r="AY120" s="241"/>
      <c r="AZ120" s="241"/>
      <c r="BA120" s="241"/>
      <c r="BB120" s="241"/>
      <c r="BC120" s="241"/>
      <c r="BD120" s="83"/>
      <c r="BE120" s="83"/>
      <c r="BF120" s="83"/>
      <c r="BG120" s="260"/>
      <c r="BH120" s="260"/>
      <c r="BI120" s="261" t="str">
        <f>FeatSheet!C48</f>
        <v>xTechnique ( Destroy )</v>
      </c>
      <c r="BJ120" s="261"/>
      <c r="BK120" s="261"/>
      <c r="BL120" s="261"/>
      <c r="BM120" s="261"/>
      <c r="BN120" s="261"/>
      <c r="BO120" s="261"/>
      <c r="BP120" s="261"/>
      <c r="BQ120" s="261"/>
      <c r="BR120" s="261"/>
      <c r="BS120" s="261"/>
      <c r="BT120" s="261"/>
      <c r="BU120" s="261"/>
      <c r="BV120" s="261"/>
      <c r="BW120" s="261"/>
      <c r="BX120" s="261"/>
      <c r="BY120" s="262" t="str">
        <f>FeatSheet!I48</f>
        <v>N/A</v>
      </c>
      <c r="BZ120" s="262"/>
      <c r="CA120" s="262"/>
      <c r="CB120" s="262"/>
      <c r="CC120" s="263"/>
      <c r="CD120" s="264">
        <f>IF(AND(FeatSheet!G48=1,FeatSheet!D48=0)=TRUE,"",(CI120+CN120+CS120))</f>
        <v>8</v>
      </c>
      <c r="CE120" s="264"/>
      <c r="CF120" s="264"/>
      <c r="CG120" s="264"/>
      <c r="CH120" s="258" t="s">
        <v>127</v>
      </c>
      <c r="CI120" s="259">
        <f>FeatSheet!J48</f>
        <v>0</v>
      </c>
      <c r="CJ120" s="259"/>
      <c r="CK120" s="259"/>
      <c r="CL120" s="259"/>
      <c r="CM120" s="258" t="s">
        <v>128</v>
      </c>
      <c r="CN120" s="259">
        <f>ROUNDDOWN(FeatSheet!F48,0)</f>
        <v>8</v>
      </c>
      <c r="CO120" s="259"/>
      <c r="CP120" s="259"/>
      <c r="CQ120" s="259"/>
      <c r="CR120" s="258" t="s">
        <v>128</v>
      </c>
      <c r="CS120" s="287"/>
      <c r="CT120" s="287"/>
      <c r="CU120" s="287"/>
      <c r="CV120" s="287"/>
      <c r="CW120" s="84"/>
    </row>
    <row r="121" spans="1:104" ht="12.75" customHeight="1">
      <c r="A121" s="82"/>
      <c r="B121" s="285"/>
      <c r="C121" s="285"/>
      <c r="D121" s="285"/>
      <c r="E121" s="285"/>
      <c r="F121" s="285"/>
      <c r="G121" s="285"/>
      <c r="H121" s="285"/>
      <c r="I121" s="285"/>
      <c r="J121" s="285"/>
      <c r="K121" s="285"/>
      <c r="L121" s="285"/>
      <c r="M121" s="285"/>
      <c r="N121" s="285"/>
      <c r="O121" s="285"/>
      <c r="P121" s="285"/>
      <c r="Q121" s="285"/>
      <c r="R121" s="285"/>
      <c r="S121" s="278"/>
      <c r="T121" s="278"/>
      <c r="U121" s="278"/>
      <c r="V121" s="278"/>
      <c r="W121" s="278"/>
      <c r="X121" s="278"/>
      <c r="Y121" s="278"/>
      <c r="Z121" s="278"/>
      <c r="AA121" s="278"/>
      <c r="AB121" s="278"/>
      <c r="AC121" s="278"/>
      <c r="AD121" s="241"/>
      <c r="AE121" s="241"/>
      <c r="AF121" s="241"/>
      <c r="AG121" s="241"/>
      <c r="AH121" s="241"/>
      <c r="AI121" s="241"/>
      <c r="AJ121" s="241"/>
      <c r="AK121" s="241"/>
      <c r="AL121" s="241"/>
      <c r="AM121" s="241"/>
      <c r="AN121" s="241"/>
      <c r="AO121" s="241"/>
      <c r="AP121" s="241"/>
      <c r="AQ121" s="241"/>
      <c r="AR121" s="241"/>
      <c r="AS121" s="241"/>
      <c r="AT121" s="241"/>
      <c r="AU121" s="241"/>
      <c r="AV121" s="241"/>
      <c r="AW121" s="241"/>
      <c r="AX121" s="241"/>
      <c r="AY121" s="241"/>
      <c r="AZ121" s="241"/>
      <c r="BA121" s="241"/>
      <c r="BB121" s="241"/>
      <c r="BC121" s="241"/>
      <c r="BD121" s="83"/>
      <c r="BE121" s="83"/>
      <c r="BF121" s="83"/>
      <c r="BG121" s="260"/>
      <c r="BH121" s="260"/>
      <c r="BI121" s="261"/>
      <c r="BJ121" s="261"/>
      <c r="BK121" s="261"/>
      <c r="BL121" s="261"/>
      <c r="BM121" s="261"/>
      <c r="BN121" s="261"/>
      <c r="BO121" s="261"/>
      <c r="BP121" s="261"/>
      <c r="BQ121" s="261"/>
      <c r="BR121" s="261"/>
      <c r="BS121" s="261"/>
      <c r="BT121" s="261"/>
      <c r="BU121" s="261"/>
      <c r="BV121" s="261"/>
      <c r="BW121" s="261"/>
      <c r="BX121" s="261"/>
      <c r="BY121" s="262"/>
      <c r="BZ121" s="262"/>
      <c r="CA121" s="262"/>
      <c r="CB121" s="262"/>
      <c r="CC121" s="263"/>
      <c r="CD121" s="264"/>
      <c r="CE121" s="264"/>
      <c r="CF121" s="264"/>
      <c r="CG121" s="264"/>
      <c r="CH121" s="258"/>
      <c r="CI121" s="259"/>
      <c r="CJ121" s="259"/>
      <c r="CK121" s="259"/>
      <c r="CL121" s="259"/>
      <c r="CM121" s="258"/>
      <c r="CN121" s="259"/>
      <c r="CO121" s="259"/>
      <c r="CP121" s="259"/>
      <c r="CQ121" s="259"/>
      <c r="CR121" s="258"/>
      <c r="CS121" s="287"/>
      <c r="CT121" s="287"/>
      <c r="CU121" s="287"/>
      <c r="CV121" s="287"/>
      <c r="CW121" s="84"/>
      <c r="CZ121" s="71">
        <v>45</v>
      </c>
    </row>
    <row r="122" spans="1:104" ht="13.5" customHeight="1">
      <c r="A122" s="82"/>
      <c r="B122" s="281" t="s">
        <v>177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123</v>
      </c>
      <c r="Q122" s="282"/>
      <c r="R122" s="282"/>
      <c r="S122" s="282"/>
      <c r="T122" s="282"/>
      <c r="U122" s="282" t="s">
        <v>111</v>
      </c>
      <c r="V122" s="282"/>
      <c r="W122" s="282"/>
      <c r="X122" s="282"/>
      <c r="Y122" s="282"/>
      <c r="Z122" s="283" t="s">
        <v>173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0"/>
      <c r="BH122" s="260"/>
      <c r="BI122" s="261" t="str">
        <f>FeatSheet!C49</f>
        <v>xTechnique ( Perceive)</v>
      </c>
      <c r="BJ122" s="261"/>
      <c r="BK122" s="261"/>
      <c r="BL122" s="261"/>
      <c r="BM122" s="261"/>
      <c r="BN122" s="261"/>
      <c r="BO122" s="261"/>
      <c r="BP122" s="261"/>
      <c r="BQ122" s="261"/>
      <c r="BR122" s="261"/>
      <c r="BS122" s="261"/>
      <c r="BT122" s="261"/>
      <c r="BU122" s="261"/>
      <c r="BV122" s="261"/>
      <c r="BW122" s="261"/>
      <c r="BX122" s="261"/>
      <c r="BY122" s="262" t="str">
        <f>FeatSheet!I49</f>
        <v>N/A</v>
      </c>
      <c r="BZ122" s="262"/>
      <c r="CA122" s="262"/>
      <c r="CB122" s="262"/>
      <c r="CC122" s="263"/>
      <c r="CD122" s="290">
        <f>IF(AND(FeatSheet!G49=1,FeatSheet!D49=0)=TRUE,"",(CI122+CN122+CS122))</f>
        <v>8</v>
      </c>
      <c r="CE122" s="290"/>
      <c r="CF122" s="290"/>
      <c r="CG122" s="290"/>
      <c r="CH122" s="258" t="s">
        <v>127</v>
      </c>
      <c r="CI122" s="259"/>
      <c r="CJ122" s="259"/>
      <c r="CK122" s="259"/>
      <c r="CL122" s="259"/>
      <c r="CM122" s="258" t="s">
        <v>128</v>
      </c>
      <c r="CN122" s="259">
        <f>ROUNDDOWN(FeatSheet!F49,0)</f>
        <v>8</v>
      </c>
      <c r="CO122" s="259"/>
      <c r="CP122" s="259"/>
      <c r="CQ122" s="259"/>
      <c r="CR122" s="258" t="s">
        <v>128</v>
      </c>
      <c r="CS122" s="287"/>
      <c r="CT122" s="287"/>
      <c r="CU122" s="287"/>
      <c r="CV122" s="287"/>
      <c r="CW122" s="84"/>
    </row>
    <row r="123" spans="1:104" ht="12.75" customHeight="1">
      <c r="A123" s="82"/>
      <c r="B123" s="291">
        <v>0</v>
      </c>
      <c r="C123" s="291"/>
      <c r="D123" s="291"/>
      <c r="E123" s="291"/>
      <c r="F123" s="291"/>
      <c r="G123" s="291"/>
      <c r="H123" s="291"/>
      <c r="I123" s="292"/>
      <c r="J123" s="292"/>
      <c r="K123" s="292"/>
      <c r="L123" s="292"/>
      <c r="M123" s="292"/>
      <c r="N123" s="292"/>
      <c r="O123" s="292"/>
      <c r="P123" s="278">
        <v>0</v>
      </c>
      <c r="Q123" s="278"/>
      <c r="R123" s="278"/>
      <c r="S123" s="278"/>
      <c r="T123" s="278"/>
      <c r="U123" s="278"/>
      <c r="V123" s="278"/>
      <c r="W123" s="278"/>
      <c r="X123" s="278"/>
      <c r="Y123" s="278"/>
      <c r="Z123" s="284"/>
      <c r="AA123" s="284"/>
      <c r="AB123" s="284"/>
      <c r="AC123" s="284"/>
      <c r="AD123" s="284"/>
      <c r="AE123" s="284"/>
      <c r="AF123" s="284"/>
      <c r="AG123" s="284"/>
      <c r="AH123" s="284"/>
      <c r="AI123" s="284"/>
      <c r="AJ123" s="284"/>
      <c r="AK123" s="284"/>
      <c r="AL123" s="284"/>
      <c r="AM123" s="284"/>
      <c r="AN123" s="284"/>
      <c r="AO123" s="284"/>
      <c r="AP123" s="284"/>
      <c r="AQ123" s="284"/>
      <c r="AR123" s="284"/>
      <c r="AS123" s="284"/>
      <c r="AT123" s="284"/>
      <c r="AU123" s="284"/>
      <c r="AV123" s="284"/>
      <c r="AW123" s="284"/>
      <c r="AX123" s="284"/>
      <c r="AY123" s="284"/>
      <c r="AZ123" s="284"/>
      <c r="BA123" s="284"/>
      <c r="BB123" s="284"/>
      <c r="BC123" s="284"/>
      <c r="BD123" s="83"/>
      <c r="BE123" s="83"/>
      <c r="BF123" s="83"/>
      <c r="BG123" s="260"/>
      <c r="BH123" s="260"/>
      <c r="BI123" s="261"/>
      <c r="BJ123" s="261"/>
      <c r="BK123" s="261"/>
      <c r="BL123" s="261"/>
      <c r="BM123" s="261"/>
      <c r="BN123" s="261"/>
      <c r="BO123" s="261"/>
      <c r="BP123" s="261"/>
      <c r="BQ123" s="261"/>
      <c r="BR123" s="261"/>
      <c r="BS123" s="261"/>
      <c r="BT123" s="261"/>
      <c r="BU123" s="261"/>
      <c r="BV123" s="261"/>
      <c r="BW123" s="261"/>
      <c r="BX123" s="261"/>
      <c r="BY123" s="262"/>
      <c r="BZ123" s="262"/>
      <c r="CA123" s="262"/>
      <c r="CB123" s="262"/>
      <c r="CC123" s="263"/>
      <c r="CD123" s="264"/>
      <c r="CE123" s="264"/>
      <c r="CF123" s="264"/>
      <c r="CG123" s="264"/>
      <c r="CH123" s="258"/>
      <c r="CI123" s="259"/>
      <c r="CJ123" s="259"/>
      <c r="CK123" s="259"/>
      <c r="CL123" s="259"/>
      <c r="CM123" s="258"/>
      <c r="CN123" s="259"/>
      <c r="CO123" s="259"/>
      <c r="CP123" s="259"/>
      <c r="CQ123" s="259"/>
      <c r="CR123" s="258"/>
      <c r="CS123" s="287"/>
      <c r="CT123" s="287"/>
      <c r="CU123" s="287"/>
      <c r="CV123" s="287"/>
      <c r="CW123" s="84"/>
      <c r="CZ123" s="71">
        <v>46</v>
      </c>
    </row>
    <row r="124" spans="1:104" ht="12.75" customHeight="1">
      <c r="A124" s="82"/>
      <c r="B124" s="291"/>
      <c r="C124" s="291"/>
      <c r="D124" s="291"/>
      <c r="E124" s="291"/>
      <c r="F124" s="291"/>
      <c r="G124" s="291"/>
      <c r="H124" s="291"/>
      <c r="I124" s="292"/>
      <c r="J124" s="292"/>
      <c r="K124" s="292"/>
      <c r="L124" s="292"/>
      <c r="M124" s="292"/>
      <c r="N124" s="292"/>
      <c r="O124" s="292"/>
      <c r="P124" s="278"/>
      <c r="Q124" s="278"/>
      <c r="R124" s="278"/>
      <c r="S124" s="278"/>
      <c r="T124" s="278"/>
      <c r="U124" s="278"/>
      <c r="V124" s="278"/>
      <c r="W124" s="278"/>
      <c r="X124" s="278"/>
      <c r="Y124" s="278"/>
      <c r="Z124" s="284"/>
      <c r="AA124" s="284"/>
      <c r="AB124" s="284"/>
      <c r="AC124" s="284"/>
      <c r="AD124" s="284"/>
      <c r="AE124" s="284"/>
      <c r="AF124" s="284"/>
      <c r="AG124" s="284"/>
      <c r="AH124" s="284"/>
      <c r="AI124" s="284"/>
      <c r="AJ124" s="284"/>
      <c r="AK124" s="284"/>
      <c r="AL124" s="284"/>
      <c r="AM124" s="284"/>
      <c r="AN124" s="284"/>
      <c r="AO124" s="284"/>
      <c r="AP124" s="284"/>
      <c r="AQ124" s="284"/>
      <c r="AR124" s="284"/>
      <c r="AS124" s="284"/>
      <c r="AT124" s="284"/>
      <c r="AU124" s="284"/>
      <c r="AV124" s="284"/>
      <c r="AW124" s="284"/>
      <c r="AX124" s="284"/>
      <c r="AY124" s="284"/>
      <c r="AZ124" s="284"/>
      <c r="BA124" s="284"/>
      <c r="BB124" s="284"/>
      <c r="BC124" s="284"/>
      <c r="BD124" s="83"/>
      <c r="BE124" s="83"/>
      <c r="BF124" s="83"/>
      <c r="BG124" s="260"/>
      <c r="BH124" s="260"/>
      <c r="BI124" s="261"/>
      <c r="BJ124" s="261"/>
      <c r="BK124" s="261"/>
      <c r="BL124" s="261"/>
      <c r="BM124" s="261"/>
      <c r="BN124" s="261"/>
      <c r="BO124" s="261"/>
      <c r="BP124" s="261"/>
      <c r="BQ124" s="261"/>
      <c r="BR124" s="261"/>
      <c r="BS124" s="261"/>
      <c r="BT124" s="261"/>
      <c r="BU124" s="261"/>
      <c r="BV124" s="261"/>
      <c r="BW124" s="261"/>
      <c r="BX124" s="261"/>
      <c r="BY124" s="262"/>
      <c r="BZ124" s="262"/>
      <c r="CA124" s="262"/>
      <c r="CB124" s="262"/>
      <c r="CC124" s="263"/>
      <c r="CD124" s="264"/>
      <c r="CE124" s="264"/>
      <c r="CF124" s="264"/>
      <c r="CG124" s="264"/>
      <c r="CH124" s="258" t="s">
        <v>127</v>
      </c>
      <c r="CI124" s="259"/>
      <c r="CJ124" s="259"/>
      <c r="CK124" s="259"/>
      <c r="CL124" s="259"/>
      <c r="CM124" s="258" t="s">
        <v>128</v>
      </c>
      <c r="CN124" s="259">
        <f>ROUNDDOWN(FeatSheet!F50,0)</f>
        <v>0</v>
      </c>
      <c r="CO124" s="259"/>
      <c r="CP124" s="259"/>
      <c r="CQ124" s="259"/>
      <c r="CR124" s="258" t="s">
        <v>128</v>
      </c>
      <c r="CS124" s="287"/>
      <c r="CT124" s="287"/>
      <c r="CU124" s="287"/>
      <c r="CV124" s="287"/>
      <c r="CW124" s="84"/>
    </row>
    <row r="125" spans="1:104" ht="13.5" customHeight="1">
      <c r="A125" s="82"/>
      <c r="B125" s="291"/>
      <c r="C125" s="291"/>
      <c r="D125" s="291"/>
      <c r="E125" s="291"/>
      <c r="F125" s="291"/>
      <c r="G125" s="291"/>
      <c r="H125" s="291"/>
      <c r="I125" s="292"/>
      <c r="J125" s="292"/>
      <c r="K125" s="292"/>
      <c r="L125" s="292"/>
      <c r="M125" s="292"/>
      <c r="N125" s="292"/>
      <c r="O125" s="292"/>
      <c r="P125" s="278"/>
      <c r="Q125" s="278"/>
      <c r="R125" s="278"/>
      <c r="S125" s="278"/>
      <c r="T125" s="278"/>
      <c r="U125" s="278"/>
      <c r="V125" s="278"/>
      <c r="W125" s="278"/>
      <c r="X125" s="278"/>
      <c r="Y125" s="278"/>
      <c r="Z125" s="284"/>
      <c r="AA125" s="284"/>
      <c r="AB125" s="284"/>
      <c r="AC125" s="284"/>
      <c r="AD125" s="284"/>
      <c r="AE125" s="284"/>
      <c r="AF125" s="284"/>
      <c r="AG125" s="284"/>
      <c r="AH125" s="284"/>
      <c r="AI125" s="284"/>
      <c r="AJ125" s="284"/>
      <c r="AK125" s="284"/>
      <c r="AL125" s="284"/>
      <c r="AM125" s="284"/>
      <c r="AN125" s="284"/>
      <c r="AO125" s="284"/>
      <c r="AP125" s="284"/>
      <c r="AQ125" s="284"/>
      <c r="AR125" s="284"/>
      <c r="AS125" s="284"/>
      <c r="AT125" s="284"/>
      <c r="AU125" s="284"/>
      <c r="AV125" s="284"/>
      <c r="AW125" s="284"/>
      <c r="AX125" s="284"/>
      <c r="AY125" s="284"/>
      <c r="AZ125" s="284"/>
      <c r="BA125" s="284"/>
      <c r="BB125" s="284"/>
      <c r="BC125" s="284"/>
      <c r="BD125" s="83"/>
      <c r="BE125" s="83"/>
      <c r="BF125" s="83"/>
      <c r="BG125" s="260"/>
      <c r="BH125" s="260"/>
      <c r="BI125" s="261"/>
      <c r="BJ125" s="261"/>
      <c r="BK125" s="261"/>
      <c r="BL125" s="261"/>
      <c r="BM125" s="261"/>
      <c r="BN125" s="261"/>
      <c r="BO125" s="261"/>
      <c r="BP125" s="261"/>
      <c r="BQ125" s="261"/>
      <c r="BR125" s="261"/>
      <c r="BS125" s="261"/>
      <c r="BT125" s="261"/>
      <c r="BU125" s="261"/>
      <c r="BV125" s="261"/>
      <c r="BW125" s="261"/>
      <c r="BX125" s="261"/>
      <c r="BY125" s="262"/>
      <c r="BZ125" s="262"/>
      <c r="CA125" s="262"/>
      <c r="CB125" s="262"/>
      <c r="CC125" s="263"/>
      <c r="CD125" s="264"/>
      <c r="CE125" s="264"/>
      <c r="CF125" s="264"/>
      <c r="CG125" s="264"/>
      <c r="CH125" s="258"/>
      <c r="CI125" s="259"/>
      <c r="CJ125" s="259"/>
      <c r="CK125" s="259"/>
      <c r="CL125" s="259"/>
      <c r="CM125" s="258"/>
      <c r="CN125" s="259"/>
      <c r="CO125" s="259"/>
      <c r="CP125" s="259"/>
      <c r="CQ125" s="259"/>
      <c r="CR125" s="258"/>
      <c r="CS125" s="287"/>
      <c r="CT125" s="287"/>
      <c r="CU125" s="287"/>
      <c r="CV125" s="287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0"/>
      <c r="BH126" s="260"/>
      <c r="BI126" s="261"/>
      <c r="BJ126" s="261"/>
      <c r="BK126" s="261"/>
      <c r="BL126" s="261"/>
      <c r="BM126" s="261"/>
      <c r="BN126" s="261"/>
      <c r="BO126" s="261"/>
      <c r="BP126" s="261"/>
      <c r="BQ126" s="261"/>
      <c r="BR126" s="261"/>
      <c r="BS126" s="261"/>
      <c r="BT126" s="261"/>
      <c r="BU126" s="261"/>
      <c r="BV126" s="261"/>
      <c r="BW126" s="261"/>
      <c r="BX126" s="261"/>
      <c r="BY126" s="262"/>
      <c r="BZ126" s="262"/>
      <c r="CA126" s="262"/>
      <c r="CB126" s="262"/>
      <c r="CC126" s="263"/>
      <c r="CD126" s="293"/>
      <c r="CE126" s="293"/>
      <c r="CF126" s="293"/>
      <c r="CG126" s="293"/>
      <c r="CH126" s="258" t="s">
        <v>127</v>
      </c>
      <c r="CI126" s="287"/>
      <c r="CJ126" s="287"/>
      <c r="CK126" s="287"/>
      <c r="CL126" s="287"/>
      <c r="CM126" s="258" t="s">
        <v>128</v>
      </c>
      <c r="CN126" s="259"/>
      <c r="CO126" s="259"/>
      <c r="CP126" s="259"/>
      <c r="CQ126" s="259"/>
      <c r="CR126" s="258" t="s">
        <v>128</v>
      </c>
      <c r="CS126" s="287"/>
      <c r="CT126" s="287"/>
      <c r="CU126" s="287"/>
      <c r="CV126" s="287"/>
      <c r="CW126" s="84"/>
    </row>
    <row r="127" spans="1:104" ht="12.75" customHeight="1">
      <c r="A127" s="82"/>
      <c r="B127" s="289" t="s">
        <v>178</v>
      </c>
      <c r="C127" s="289"/>
      <c r="D127" s="289"/>
      <c r="E127" s="289"/>
      <c r="F127" s="289"/>
      <c r="G127" s="289"/>
      <c r="H127" s="289"/>
      <c r="I127" s="289"/>
      <c r="J127" s="289"/>
      <c r="K127" s="289"/>
      <c r="L127" s="289"/>
      <c r="M127" s="289"/>
      <c r="N127" s="289"/>
      <c r="O127" s="289"/>
      <c r="P127" s="289"/>
      <c r="Q127" s="289"/>
      <c r="R127" s="289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0"/>
      <c r="BH127" s="260"/>
      <c r="BI127" s="261"/>
      <c r="BJ127" s="261"/>
      <c r="BK127" s="261"/>
      <c r="BL127" s="261"/>
      <c r="BM127" s="261"/>
      <c r="BN127" s="261"/>
      <c r="BO127" s="261"/>
      <c r="BP127" s="261"/>
      <c r="BQ127" s="261"/>
      <c r="BR127" s="261"/>
      <c r="BS127" s="261"/>
      <c r="BT127" s="261"/>
      <c r="BU127" s="261"/>
      <c r="BV127" s="261"/>
      <c r="BW127" s="261"/>
      <c r="BX127" s="261"/>
      <c r="BY127" s="262"/>
      <c r="BZ127" s="262"/>
      <c r="CA127" s="262"/>
      <c r="CB127" s="262"/>
      <c r="CC127" s="263"/>
      <c r="CD127" s="293"/>
      <c r="CE127" s="293"/>
      <c r="CF127" s="293"/>
      <c r="CG127" s="293"/>
      <c r="CH127" s="258"/>
      <c r="CI127" s="287"/>
      <c r="CJ127" s="287"/>
      <c r="CK127" s="287"/>
      <c r="CL127" s="287"/>
      <c r="CM127" s="258"/>
      <c r="CN127" s="259"/>
      <c r="CO127" s="259"/>
      <c r="CP127" s="259"/>
      <c r="CQ127" s="259"/>
      <c r="CR127" s="258"/>
      <c r="CS127" s="287"/>
      <c r="CT127" s="287"/>
      <c r="CU127" s="287"/>
      <c r="CV127" s="287"/>
      <c r="CW127" s="84"/>
      <c r="CZ127" s="71">
        <v>48</v>
      </c>
    </row>
    <row r="128" spans="1:104" ht="12.75" customHeight="1">
      <c r="A128" s="82"/>
      <c r="B128" s="289"/>
      <c r="C128" s="289"/>
      <c r="D128" s="289"/>
      <c r="E128" s="289"/>
      <c r="F128" s="289"/>
      <c r="G128" s="289"/>
      <c r="H128" s="289"/>
      <c r="I128" s="289"/>
      <c r="J128" s="289"/>
      <c r="K128" s="289"/>
      <c r="L128" s="289"/>
      <c r="M128" s="289"/>
      <c r="N128" s="289"/>
      <c r="O128" s="289"/>
      <c r="P128" s="289"/>
      <c r="Q128" s="289"/>
      <c r="R128" s="289"/>
      <c r="S128" s="277" t="s">
        <v>131</v>
      </c>
      <c r="T128" s="277"/>
      <c r="U128" s="277"/>
      <c r="V128" s="277"/>
      <c r="W128" s="277"/>
      <c r="X128" s="277"/>
      <c r="Y128" s="277"/>
      <c r="Z128" s="277"/>
      <c r="AA128" s="277"/>
      <c r="AB128" s="277"/>
      <c r="AC128" s="277"/>
      <c r="AD128" s="277"/>
      <c r="AE128" s="277"/>
      <c r="AF128" s="277"/>
      <c r="AG128" s="277"/>
      <c r="AH128" s="277" t="s">
        <v>111</v>
      </c>
      <c r="AI128" s="277"/>
      <c r="AJ128" s="277"/>
      <c r="AK128" s="277"/>
      <c r="AL128" s="277"/>
      <c r="AM128" s="277"/>
      <c r="AN128" s="277" t="s">
        <v>177</v>
      </c>
      <c r="AO128" s="277"/>
      <c r="AP128" s="277"/>
      <c r="AQ128" s="277"/>
      <c r="AR128" s="277"/>
      <c r="AS128" s="277"/>
      <c r="AT128" s="277"/>
      <c r="AU128" s="277"/>
      <c r="AV128" s="277"/>
      <c r="AW128" s="277"/>
      <c r="AX128" s="277"/>
      <c r="AY128" s="277"/>
      <c r="AZ128" s="277"/>
      <c r="BA128" s="277"/>
      <c r="BB128" s="277"/>
      <c r="BC128" s="277"/>
      <c r="BD128" s="83"/>
      <c r="BE128" s="83"/>
      <c r="BF128" s="83"/>
      <c r="BG128" s="260"/>
      <c r="BH128" s="260"/>
      <c r="BI128" s="261"/>
      <c r="BJ128" s="261"/>
      <c r="BK128" s="261"/>
      <c r="BL128" s="261"/>
      <c r="BM128" s="261"/>
      <c r="BN128" s="261"/>
      <c r="BO128" s="261"/>
      <c r="BP128" s="261"/>
      <c r="BQ128" s="261"/>
      <c r="BR128" s="261"/>
      <c r="BS128" s="261"/>
      <c r="BT128" s="261"/>
      <c r="BU128" s="261"/>
      <c r="BV128" s="261"/>
      <c r="BW128" s="261"/>
      <c r="BX128" s="261"/>
      <c r="BY128" s="262"/>
      <c r="BZ128" s="262"/>
      <c r="CA128" s="262"/>
      <c r="CB128" s="262"/>
      <c r="CC128" s="263"/>
      <c r="CD128" s="293"/>
      <c r="CE128" s="293"/>
      <c r="CF128" s="293"/>
      <c r="CG128" s="293"/>
      <c r="CH128" s="258" t="s">
        <v>127</v>
      </c>
      <c r="CI128" s="287"/>
      <c r="CJ128" s="287"/>
      <c r="CK128" s="287"/>
      <c r="CL128" s="287"/>
      <c r="CM128" s="258" t="s">
        <v>128</v>
      </c>
      <c r="CN128" s="259"/>
      <c r="CO128" s="259"/>
      <c r="CP128" s="259"/>
      <c r="CQ128" s="259"/>
      <c r="CR128" s="258" t="s">
        <v>128</v>
      </c>
      <c r="CS128" s="287"/>
      <c r="CT128" s="287"/>
      <c r="CU128" s="287"/>
      <c r="CV128" s="287"/>
      <c r="CW128" s="84"/>
    </row>
    <row r="129" spans="1:104" ht="13.5" customHeight="1">
      <c r="A129" s="82"/>
      <c r="B129" s="285" t="s">
        <v>176</v>
      </c>
      <c r="C129" s="285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  <c r="O129" s="285"/>
      <c r="P129" s="285"/>
      <c r="Q129" s="285"/>
      <c r="R129" s="285"/>
      <c r="S129" s="241">
        <v>0</v>
      </c>
      <c r="T129" s="241"/>
      <c r="U129" s="241"/>
      <c r="V129" s="241"/>
      <c r="W129" s="241"/>
      <c r="X129" s="241"/>
      <c r="Y129" s="241"/>
      <c r="Z129" s="241"/>
      <c r="AA129" s="241"/>
      <c r="AB129" s="241"/>
      <c r="AC129" s="241"/>
      <c r="AD129" s="241"/>
      <c r="AE129" s="241"/>
      <c r="AF129" s="241"/>
      <c r="AG129" s="241"/>
      <c r="AH129" s="278"/>
      <c r="AI129" s="278"/>
      <c r="AJ129" s="278"/>
      <c r="AK129" s="278"/>
      <c r="AL129" s="278"/>
      <c r="AM129" s="278"/>
      <c r="AN129" s="291">
        <v>0</v>
      </c>
      <c r="AO129" s="291"/>
      <c r="AP129" s="291"/>
      <c r="AQ129" s="291"/>
      <c r="AR129" s="291"/>
      <c r="AS129" s="291"/>
      <c r="AT129" s="291"/>
      <c r="AU129" s="291"/>
      <c r="AV129" s="292"/>
      <c r="AW129" s="292"/>
      <c r="AX129" s="292"/>
      <c r="AY129" s="292"/>
      <c r="AZ129" s="292"/>
      <c r="BA129" s="292"/>
      <c r="BB129" s="292"/>
      <c r="BC129" s="292"/>
      <c r="BD129" s="83"/>
      <c r="BE129" s="83"/>
      <c r="BF129" s="83"/>
      <c r="BG129" s="260"/>
      <c r="BH129" s="260"/>
      <c r="BI129" s="261"/>
      <c r="BJ129" s="261"/>
      <c r="BK129" s="261"/>
      <c r="BL129" s="261"/>
      <c r="BM129" s="261"/>
      <c r="BN129" s="261"/>
      <c r="BO129" s="261"/>
      <c r="BP129" s="261"/>
      <c r="BQ129" s="261"/>
      <c r="BR129" s="261"/>
      <c r="BS129" s="261"/>
      <c r="BT129" s="261"/>
      <c r="BU129" s="261"/>
      <c r="BV129" s="261"/>
      <c r="BW129" s="261"/>
      <c r="BX129" s="261"/>
      <c r="BY129" s="262"/>
      <c r="BZ129" s="262"/>
      <c r="CA129" s="262"/>
      <c r="CB129" s="262"/>
      <c r="CC129" s="263"/>
      <c r="CD129" s="293"/>
      <c r="CE129" s="293"/>
      <c r="CF129" s="293"/>
      <c r="CG129" s="293"/>
      <c r="CH129" s="258"/>
      <c r="CI129" s="287"/>
      <c r="CJ129" s="287"/>
      <c r="CK129" s="287"/>
      <c r="CL129" s="287"/>
      <c r="CM129" s="258"/>
      <c r="CN129" s="259"/>
      <c r="CO129" s="259"/>
      <c r="CP129" s="259"/>
      <c r="CQ129" s="259"/>
      <c r="CR129" s="258"/>
      <c r="CS129" s="287"/>
      <c r="CT129" s="287"/>
      <c r="CU129" s="287"/>
      <c r="CV129" s="287"/>
      <c r="CW129" s="84"/>
      <c r="CZ129" s="71">
        <v>49</v>
      </c>
    </row>
    <row r="130" spans="1:104" ht="12.75" customHeight="1">
      <c r="A130" s="82"/>
      <c r="B130" s="285"/>
      <c r="C130" s="285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/>
      <c r="N130" s="285"/>
      <c r="O130" s="285"/>
      <c r="P130" s="285"/>
      <c r="Q130" s="285"/>
      <c r="R130" s="285"/>
      <c r="S130" s="241"/>
      <c r="T130" s="241"/>
      <c r="U130" s="241"/>
      <c r="V130" s="241"/>
      <c r="W130" s="241"/>
      <c r="X130" s="241"/>
      <c r="Y130" s="241"/>
      <c r="Z130" s="241"/>
      <c r="AA130" s="241"/>
      <c r="AB130" s="241"/>
      <c r="AC130" s="241"/>
      <c r="AD130" s="241"/>
      <c r="AE130" s="241"/>
      <c r="AF130" s="241"/>
      <c r="AG130" s="241"/>
      <c r="AH130" s="278"/>
      <c r="AI130" s="278"/>
      <c r="AJ130" s="278"/>
      <c r="AK130" s="278"/>
      <c r="AL130" s="278"/>
      <c r="AM130" s="278"/>
      <c r="AN130" s="291"/>
      <c r="AO130" s="291"/>
      <c r="AP130" s="291"/>
      <c r="AQ130" s="291"/>
      <c r="AR130" s="291"/>
      <c r="AS130" s="291"/>
      <c r="AT130" s="291"/>
      <c r="AU130" s="291"/>
      <c r="AV130" s="292"/>
      <c r="AW130" s="292"/>
      <c r="AX130" s="292"/>
      <c r="AY130" s="292"/>
      <c r="AZ130" s="292"/>
      <c r="BA130" s="292"/>
      <c r="BB130" s="292"/>
      <c r="BC130" s="29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285"/>
      <c r="C131" s="285"/>
      <c r="D131" s="285"/>
      <c r="E131" s="285"/>
      <c r="F131" s="285"/>
      <c r="G131" s="285"/>
      <c r="H131" s="285"/>
      <c r="I131" s="285"/>
      <c r="J131" s="285"/>
      <c r="K131" s="285"/>
      <c r="L131" s="285"/>
      <c r="M131" s="285"/>
      <c r="N131" s="285"/>
      <c r="O131" s="285"/>
      <c r="P131" s="285"/>
      <c r="Q131" s="285"/>
      <c r="R131" s="285"/>
      <c r="S131" s="241"/>
      <c r="T131" s="241"/>
      <c r="U131" s="241"/>
      <c r="V131" s="241"/>
      <c r="W131" s="241"/>
      <c r="X131" s="241"/>
      <c r="Y131" s="241"/>
      <c r="Z131" s="241"/>
      <c r="AA131" s="241"/>
      <c r="AB131" s="241"/>
      <c r="AC131" s="241"/>
      <c r="AD131" s="241"/>
      <c r="AE131" s="241"/>
      <c r="AF131" s="241"/>
      <c r="AG131" s="241"/>
      <c r="AH131" s="278"/>
      <c r="AI131" s="278"/>
      <c r="AJ131" s="278"/>
      <c r="AK131" s="278"/>
      <c r="AL131" s="278"/>
      <c r="AM131" s="278"/>
      <c r="AN131" s="291"/>
      <c r="AO131" s="291"/>
      <c r="AP131" s="291"/>
      <c r="AQ131" s="291"/>
      <c r="AR131" s="291"/>
      <c r="AS131" s="291"/>
      <c r="AT131" s="291"/>
      <c r="AU131" s="291"/>
      <c r="AV131" s="292"/>
      <c r="AW131" s="292"/>
      <c r="AX131" s="292"/>
      <c r="AY131" s="292"/>
      <c r="AZ131" s="292"/>
      <c r="BA131" s="292"/>
      <c r="BB131" s="292"/>
      <c r="BC131" s="29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294" t="s">
        <v>173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84"/>
      <c r="C133" s="284"/>
      <c r="D133" s="284"/>
      <c r="E133" s="284"/>
      <c r="F133" s="284"/>
      <c r="G133" s="284"/>
      <c r="H133" s="284"/>
      <c r="I133" s="284"/>
      <c r="J133" s="284"/>
      <c r="K133" s="284"/>
      <c r="L133" s="284"/>
      <c r="M133" s="284"/>
      <c r="N133" s="284"/>
      <c r="O133" s="284"/>
      <c r="P133" s="284"/>
      <c r="Q133" s="284"/>
      <c r="R133" s="284"/>
      <c r="S133" s="284"/>
      <c r="T133" s="284"/>
      <c r="U133" s="284"/>
      <c r="V133" s="284"/>
      <c r="W133" s="284"/>
      <c r="X133" s="284"/>
      <c r="Y133" s="284"/>
      <c r="Z133" s="284"/>
      <c r="AA133" s="284"/>
      <c r="AB133" s="284"/>
      <c r="AC133" s="284"/>
      <c r="AD133" s="284"/>
      <c r="AE133" s="284"/>
      <c r="AF133" s="284"/>
      <c r="AG133" s="284"/>
      <c r="AH133" s="284"/>
      <c r="AI133" s="284"/>
      <c r="AJ133" s="284"/>
      <c r="AK133" s="284"/>
      <c r="AL133" s="284"/>
      <c r="AM133" s="284"/>
      <c r="AN133" s="284"/>
      <c r="AO133" s="284"/>
      <c r="AP133" s="284"/>
      <c r="AQ133" s="284"/>
      <c r="AR133" s="284"/>
      <c r="AS133" s="284"/>
      <c r="AT133" s="284"/>
      <c r="AU133" s="284"/>
      <c r="AV133" s="284"/>
      <c r="AW133" s="284"/>
      <c r="AX133" s="284"/>
      <c r="AY133" s="284"/>
      <c r="AZ133" s="284"/>
      <c r="BA133" s="284"/>
      <c r="BB133" s="284"/>
      <c r="BC133" s="28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84"/>
      <c r="C134" s="284"/>
      <c r="D134" s="284"/>
      <c r="E134" s="284"/>
      <c r="F134" s="284"/>
      <c r="G134" s="284"/>
      <c r="H134" s="284"/>
      <c r="I134" s="284"/>
      <c r="J134" s="284"/>
      <c r="K134" s="284"/>
      <c r="L134" s="284"/>
      <c r="M134" s="284"/>
      <c r="N134" s="284"/>
      <c r="O134" s="284"/>
      <c r="P134" s="284"/>
      <c r="Q134" s="284"/>
      <c r="R134" s="284"/>
      <c r="S134" s="284"/>
      <c r="T134" s="284"/>
      <c r="U134" s="284"/>
      <c r="V134" s="284"/>
      <c r="W134" s="284"/>
      <c r="X134" s="284"/>
      <c r="Y134" s="284"/>
      <c r="Z134" s="284"/>
      <c r="AA134" s="284"/>
      <c r="AB134" s="284"/>
      <c r="AC134" s="284"/>
      <c r="AD134" s="284"/>
      <c r="AE134" s="284"/>
      <c r="AF134" s="284"/>
      <c r="AG134" s="284"/>
      <c r="AH134" s="284"/>
      <c r="AI134" s="284"/>
      <c r="AJ134" s="284"/>
      <c r="AK134" s="284"/>
      <c r="AL134" s="284"/>
      <c r="AM134" s="284"/>
      <c r="AN134" s="284"/>
      <c r="AO134" s="284"/>
      <c r="AP134" s="284"/>
      <c r="AQ134" s="284"/>
      <c r="AR134" s="284"/>
      <c r="AS134" s="284"/>
      <c r="AT134" s="284"/>
      <c r="AU134" s="284"/>
      <c r="AV134" s="284"/>
      <c r="AW134" s="284"/>
      <c r="AX134" s="284"/>
      <c r="AY134" s="284"/>
      <c r="AZ134" s="284"/>
      <c r="BA134" s="284"/>
      <c r="BB134" s="284"/>
      <c r="BC134" s="284"/>
      <c r="BD134" s="83"/>
      <c r="BE134" s="83"/>
      <c r="BF134" s="83"/>
      <c r="BG134" s="195" t="s">
        <v>242</v>
      </c>
      <c r="BH134" s="195"/>
      <c r="BI134" s="195"/>
      <c r="BJ134" s="195"/>
      <c r="BK134" s="195"/>
      <c r="BL134" s="195"/>
      <c r="BM134" s="195"/>
      <c r="BN134" s="195"/>
      <c r="BO134" s="195"/>
      <c r="BP134" s="195"/>
      <c r="BQ134" s="195"/>
      <c r="BR134" s="195"/>
      <c r="BS134" s="195"/>
      <c r="BT134" s="195"/>
      <c r="BU134" s="195"/>
      <c r="BV134" s="195"/>
      <c r="BW134" s="195"/>
      <c r="BX134" s="195"/>
      <c r="BY134" s="195"/>
      <c r="BZ134" s="195"/>
      <c r="CA134" s="195"/>
      <c r="CB134" s="195"/>
      <c r="CC134" s="195"/>
      <c r="CD134" s="195"/>
      <c r="CE134" s="195"/>
      <c r="CF134" s="195"/>
      <c r="CG134" s="195"/>
      <c r="CH134" s="195"/>
      <c r="CI134" s="195"/>
      <c r="CJ134" s="195"/>
      <c r="CK134" s="195"/>
      <c r="CL134" s="195"/>
      <c r="CM134" s="195"/>
      <c r="CN134" s="195"/>
      <c r="CO134" s="195"/>
      <c r="CP134" s="195"/>
      <c r="CQ134" s="195"/>
      <c r="CR134" s="195"/>
      <c r="CS134" s="195"/>
      <c r="CT134" s="195"/>
      <c r="CU134" s="195"/>
      <c r="CV134" s="195"/>
      <c r="CW134" s="84"/>
    </row>
    <row r="135" spans="1:104" ht="13.5" customHeight="1">
      <c r="A135" s="82"/>
      <c r="B135" s="284"/>
      <c r="C135" s="284"/>
      <c r="D135" s="284"/>
      <c r="E135" s="284"/>
      <c r="F135" s="284"/>
      <c r="G135" s="284"/>
      <c r="H135" s="284"/>
      <c r="I135" s="284"/>
      <c r="J135" s="284"/>
      <c r="K135" s="284"/>
      <c r="L135" s="284"/>
      <c r="M135" s="284"/>
      <c r="N135" s="284"/>
      <c r="O135" s="284"/>
      <c r="P135" s="284"/>
      <c r="Q135" s="284"/>
      <c r="R135" s="284"/>
      <c r="S135" s="284"/>
      <c r="T135" s="284"/>
      <c r="U135" s="284"/>
      <c r="V135" s="284"/>
      <c r="W135" s="284"/>
      <c r="X135" s="284"/>
      <c r="Y135" s="284"/>
      <c r="Z135" s="284"/>
      <c r="AA135" s="284"/>
      <c r="AB135" s="284"/>
      <c r="AC135" s="284"/>
      <c r="AD135" s="284"/>
      <c r="AE135" s="284"/>
      <c r="AF135" s="284"/>
      <c r="AG135" s="284"/>
      <c r="AH135" s="284"/>
      <c r="AI135" s="284"/>
      <c r="AJ135" s="284"/>
      <c r="AK135" s="284"/>
      <c r="AL135" s="284"/>
      <c r="AM135" s="284"/>
      <c r="AN135" s="284"/>
      <c r="AO135" s="284"/>
      <c r="AP135" s="284"/>
      <c r="AQ135" s="284"/>
      <c r="AR135" s="284"/>
      <c r="AS135" s="284"/>
      <c r="AT135" s="284"/>
      <c r="AU135" s="284"/>
      <c r="AV135" s="284"/>
      <c r="AW135" s="284"/>
      <c r="AX135" s="284"/>
      <c r="AY135" s="284"/>
      <c r="AZ135" s="284"/>
      <c r="BA135" s="284"/>
      <c r="BB135" s="284"/>
      <c r="BC135" s="284"/>
      <c r="BD135" s="83"/>
      <c r="BE135" s="83"/>
      <c r="BF135" s="83"/>
      <c r="BG135" s="195"/>
      <c r="BH135" s="195"/>
      <c r="BI135" s="195"/>
      <c r="BJ135" s="195"/>
      <c r="BK135" s="195"/>
      <c r="BL135" s="195"/>
      <c r="BM135" s="195"/>
      <c r="BN135" s="195"/>
      <c r="BO135" s="195"/>
      <c r="BP135" s="195"/>
      <c r="BQ135" s="195"/>
      <c r="BR135" s="195"/>
      <c r="BS135" s="195"/>
      <c r="BT135" s="195"/>
      <c r="BU135" s="195"/>
      <c r="BV135" s="195"/>
      <c r="BW135" s="195"/>
      <c r="BX135" s="195"/>
      <c r="BY135" s="195"/>
      <c r="BZ135" s="195"/>
      <c r="CA135" s="195"/>
      <c r="CB135" s="195"/>
      <c r="CC135" s="195"/>
      <c r="CD135" s="195"/>
      <c r="CE135" s="195"/>
      <c r="CF135" s="195"/>
      <c r="CG135" s="195"/>
      <c r="CH135" s="195"/>
      <c r="CI135" s="195"/>
      <c r="CJ135" s="195"/>
      <c r="CK135" s="195"/>
      <c r="CL135" s="195"/>
      <c r="CM135" s="195"/>
      <c r="CN135" s="195"/>
      <c r="CO135" s="195"/>
      <c r="CP135" s="195"/>
      <c r="CQ135" s="195"/>
      <c r="CR135" s="195"/>
      <c r="CS135" s="195"/>
      <c r="CT135" s="195"/>
      <c r="CU135" s="195"/>
      <c r="CV135" s="195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5" t="s">
        <v>241</v>
      </c>
      <c r="BH136" s="195"/>
      <c r="BI136" s="195"/>
      <c r="BJ136" s="195"/>
      <c r="BK136" s="195"/>
      <c r="BL136" s="195"/>
      <c r="BM136" s="195"/>
      <c r="BN136" s="195"/>
      <c r="BO136" s="195"/>
      <c r="BP136" s="195"/>
      <c r="BQ136" s="195"/>
      <c r="BR136" s="195"/>
      <c r="BS136" s="195"/>
      <c r="BT136" s="195"/>
      <c r="BU136" s="195"/>
      <c r="BV136" s="195"/>
      <c r="BW136" s="195"/>
      <c r="BX136" s="195"/>
      <c r="BY136" s="195"/>
      <c r="BZ136" s="195"/>
      <c r="CA136" s="195"/>
      <c r="CB136" s="195"/>
      <c r="CC136" s="195"/>
      <c r="CD136" s="195"/>
      <c r="CE136" s="195"/>
      <c r="CF136" s="195"/>
      <c r="CG136" s="195"/>
      <c r="CH136" s="195"/>
      <c r="CI136" s="195"/>
      <c r="CJ136" s="195"/>
      <c r="CK136" s="195"/>
      <c r="CL136" s="195"/>
      <c r="CM136" s="195"/>
      <c r="CN136" s="195"/>
      <c r="CO136" s="195"/>
      <c r="CP136" s="195"/>
      <c r="CQ136" s="195"/>
      <c r="CR136" s="195"/>
      <c r="CS136" s="195"/>
      <c r="CT136" s="195"/>
      <c r="CU136" s="195"/>
      <c r="CV136" s="195"/>
      <c r="CW136" s="84"/>
    </row>
    <row r="137" spans="1:104" ht="12.75" customHeight="1">
      <c r="A137" s="82"/>
      <c r="BD137" s="83"/>
      <c r="BE137" s="83"/>
      <c r="BF137" s="83"/>
      <c r="BG137" s="195"/>
      <c r="BH137" s="195"/>
      <c r="BI137" s="195"/>
      <c r="BJ137" s="195"/>
      <c r="BK137" s="195"/>
      <c r="BL137" s="195"/>
      <c r="BM137" s="195"/>
      <c r="BN137" s="195"/>
      <c r="BO137" s="195"/>
      <c r="BP137" s="195"/>
      <c r="BQ137" s="195"/>
      <c r="BR137" s="195"/>
      <c r="BS137" s="195"/>
      <c r="BT137" s="195"/>
      <c r="BU137" s="195"/>
      <c r="BV137" s="195"/>
      <c r="BW137" s="195"/>
      <c r="BX137" s="195"/>
      <c r="BY137" s="195"/>
      <c r="BZ137" s="195"/>
      <c r="CA137" s="195"/>
      <c r="CB137" s="195"/>
      <c r="CC137" s="195"/>
      <c r="CD137" s="195"/>
      <c r="CE137" s="195"/>
      <c r="CF137" s="195"/>
      <c r="CG137" s="195"/>
      <c r="CH137" s="195"/>
      <c r="CI137" s="195"/>
      <c r="CJ137" s="195"/>
      <c r="CK137" s="195"/>
      <c r="CL137" s="195"/>
      <c r="CM137" s="195"/>
      <c r="CN137" s="195"/>
      <c r="CO137" s="195"/>
      <c r="CP137" s="195"/>
      <c r="CQ137" s="195"/>
      <c r="CR137" s="195"/>
      <c r="CS137" s="195"/>
      <c r="CT137" s="195"/>
      <c r="CU137" s="195"/>
      <c r="CV137" s="195"/>
      <c r="CW137" s="84"/>
    </row>
    <row r="138" spans="1:104" ht="27">
      <c r="A138" s="82"/>
      <c r="B138" s="102"/>
      <c r="N138" s="295"/>
      <c r="O138" s="295"/>
      <c r="P138" s="295"/>
      <c r="Q138" s="295"/>
      <c r="R138" s="29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296" t="str">
        <f>FeatSheet!AE3</f>
        <v xml:space="preserve">Appraise 4, Climb/Jump* 0, Craft ( Instrument ) 12, Craft ( Cabinet Making ) 7, Craft ( C ) 2, Craft ( D ) 2, Deception 13, Diplomacy 13, Disguise 9, Escape Artist* 3, Forgery 7, Heal 0, Perception 12, Perform 15, Profession ( Musician ) 12, Read Lips 7, Ride 3, Search 10, Sense Motive 0, Sleight of Hand * 8, Stealth* 11, Swim 0, Urban Lore 7, Use Rope 8, Wilderness Lore 0, xForm ( AIR ) 8, xTechnique ( Change) 8, xTechnique ( Control ) 8, xTechnique ( Create ) 8, xTechnique ( Destroy ) 8, xTechnique ( Perceive) 8, </v>
      </c>
      <c r="J147" s="296"/>
      <c r="K147" s="296"/>
      <c r="L147" s="296"/>
      <c r="M147" s="296"/>
      <c r="N147" s="296"/>
      <c r="O147" s="296"/>
      <c r="P147" s="296"/>
      <c r="Q147" s="296"/>
      <c r="R147" s="296"/>
      <c r="S147" s="296"/>
      <c r="T147" s="296"/>
      <c r="U147" s="296"/>
      <c r="V147" s="296"/>
      <c r="W147" s="296"/>
      <c r="X147" s="296"/>
      <c r="Y147" s="296"/>
      <c r="Z147" s="296"/>
      <c r="AA147" s="296"/>
      <c r="AB147" s="296"/>
      <c r="AC147" s="296"/>
      <c r="AD147" s="296"/>
      <c r="AE147" s="296"/>
      <c r="AF147" s="296"/>
      <c r="AG147" s="296"/>
      <c r="AH147" s="296"/>
      <c r="AI147" s="296"/>
      <c r="AJ147" s="296"/>
      <c r="AK147" s="296"/>
      <c r="AL147" s="296"/>
      <c r="AM147" s="296"/>
      <c r="AN147" s="296"/>
      <c r="AO147" s="296"/>
      <c r="AP147" s="296"/>
      <c r="AQ147" s="296"/>
      <c r="AR147" s="296"/>
      <c r="AS147" s="296"/>
      <c r="AT147" s="296"/>
      <c r="AU147" s="296"/>
      <c r="AV147" s="296"/>
      <c r="AW147" s="296"/>
      <c r="AX147" s="296"/>
      <c r="AY147" s="296"/>
      <c r="AZ147" s="296"/>
      <c r="BA147" s="296"/>
      <c r="BB147" s="296"/>
      <c r="BC147" s="296"/>
      <c r="BD147" s="296"/>
      <c r="BE147" s="296"/>
      <c r="BF147" s="296"/>
      <c r="BG147" s="296"/>
      <c r="BH147" s="296"/>
      <c r="BI147" s="296"/>
      <c r="BJ147" s="296"/>
      <c r="BK147" s="296"/>
      <c r="BL147" s="296"/>
      <c r="BM147" s="296"/>
      <c r="BN147" s="296"/>
      <c r="BO147" s="296"/>
      <c r="BP147" s="296"/>
      <c r="BQ147" s="296"/>
      <c r="BR147" s="296"/>
      <c r="BS147" s="296"/>
      <c r="BT147" s="296"/>
      <c r="BU147" s="296"/>
      <c r="BV147" s="296"/>
      <c r="BW147" s="296"/>
    </row>
    <row r="148" spans="9:75">
      <c r="I148" s="296"/>
      <c r="J148" s="296"/>
      <c r="K148" s="296"/>
      <c r="L148" s="296"/>
      <c r="M148" s="296"/>
      <c r="N148" s="296"/>
      <c r="O148" s="296"/>
      <c r="P148" s="296"/>
      <c r="Q148" s="296"/>
      <c r="R148" s="296"/>
      <c r="S148" s="296"/>
      <c r="T148" s="296"/>
      <c r="U148" s="296"/>
      <c r="V148" s="296"/>
      <c r="W148" s="296"/>
      <c r="X148" s="296"/>
      <c r="Y148" s="296"/>
      <c r="Z148" s="296"/>
      <c r="AA148" s="296"/>
      <c r="AB148" s="296"/>
      <c r="AC148" s="296"/>
      <c r="AD148" s="296"/>
      <c r="AE148" s="296"/>
      <c r="AF148" s="296"/>
      <c r="AG148" s="296"/>
      <c r="AH148" s="296"/>
      <c r="AI148" s="296"/>
      <c r="AJ148" s="296"/>
      <c r="AK148" s="296"/>
      <c r="AL148" s="296"/>
      <c r="AM148" s="296"/>
      <c r="AN148" s="296"/>
      <c r="AO148" s="296"/>
      <c r="AP148" s="296"/>
      <c r="AQ148" s="296"/>
      <c r="AR148" s="296"/>
      <c r="AS148" s="296"/>
      <c r="AT148" s="296"/>
      <c r="AU148" s="296"/>
      <c r="AV148" s="296"/>
      <c r="AW148" s="296"/>
      <c r="AX148" s="296"/>
      <c r="AY148" s="296"/>
      <c r="AZ148" s="296"/>
      <c r="BA148" s="296"/>
      <c r="BB148" s="296"/>
      <c r="BC148" s="296"/>
      <c r="BD148" s="296"/>
      <c r="BE148" s="296"/>
      <c r="BF148" s="296"/>
      <c r="BG148" s="296"/>
      <c r="BH148" s="296"/>
      <c r="BI148" s="296"/>
      <c r="BJ148" s="296"/>
      <c r="BK148" s="296"/>
      <c r="BL148" s="296"/>
      <c r="BM148" s="296"/>
      <c r="BN148" s="296"/>
      <c r="BO148" s="296"/>
      <c r="BP148" s="296"/>
      <c r="BQ148" s="296"/>
      <c r="BR148" s="296"/>
      <c r="BS148" s="296"/>
      <c r="BT148" s="296"/>
      <c r="BU148" s="296"/>
      <c r="BV148" s="296"/>
      <c r="BW148" s="296"/>
    </row>
    <row r="149" spans="9:75">
      <c r="I149" s="296"/>
      <c r="J149" s="296"/>
      <c r="K149" s="296"/>
      <c r="L149" s="296"/>
      <c r="M149" s="296"/>
      <c r="N149" s="296"/>
      <c r="O149" s="296"/>
      <c r="P149" s="296"/>
      <c r="Q149" s="296"/>
      <c r="R149" s="296"/>
      <c r="S149" s="296"/>
      <c r="T149" s="296"/>
      <c r="U149" s="296"/>
      <c r="V149" s="296"/>
      <c r="W149" s="296"/>
      <c r="X149" s="296"/>
      <c r="Y149" s="296"/>
      <c r="Z149" s="296"/>
      <c r="AA149" s="296"/>
      <c r="AB149" s="296"/>
      <c r="AC149" s="296"/>
      <c r="AD149" s="296"/>
      <c r="AE149" s="296"/>
      <c r="AF149" s="296"/>
      <c r="AG149" s="296"/>
      <c r="AH149" s="296"/>
      <c r="AI149" s="296"/>
      <c r="AJ149" s="296"/>
      <c r="AK149" s="296"/>
      <c r="AL149" s="296"/>
      <c r="AM149" s="296"/>
      <c r="AN149" s="296"/>
      <c r="AO149" s="296"/>
      <c r="AP149" s="296"/>
      <c r="AQ149" s="296"/>
      <c r="AR149" s="296"/>
      <c r="AS149" s="296"/>
      <c r="AT149" s="296"/>
      <c r="AU149" s="296"/>
      <c r="AV149" s="296"/>
      <c r="AW149" s="296"/>
      <c r="AX149" s="296"/>
      <c r="AY149" s="296"/>
      <c r="AZ149" s="296"/>
      <c r="BA149" s="296"/>
      <c r="BB149" s="296"/>
      <c r="BC149" s="296"/>
      <c r="BD149" s="296"/>
      <c r="BE149" s="296"/>
      <c r="BF149" s="296"/>
      <c r="BG149" s="296"/>
      <c r="BH149" s="296"/>
      <c r="BI149" s="296"/>
      <c r="BJ149" s="296"/>
      <c r="BK149" s="296"/>
      <c r="BL149" s="296"/>
      <c r="BM149" s="296"/>
      <c r="BN149" s="296"/>
      <c r="BO149" s="296"/>
      <c r="BP149" s="296"/>
      <c r="BQ149" s="296"/>
      <c r="BR149" s="296"/>
      <c r="BS149" s="296"/>
      <c r="BT149" s="296"/>
      <c r="BU149" s="296"/>
      <c r="BV149" s="296"/>
      <c r="BW149" s="296"/>
    </row>
    <row r="150" spans="9:75">
      <c r="I150" s="296"/>
      <c r="J150" s="296"/>
      <c r="K150" s="296"/>
      <c r="L150" s="296"/>
      <c r="M150" s="296"/>
      <c r="N150" s="296"/>
      <c r="O150" s="296"/>
      <c r="P150" s="296"/>
      <c r="Q150" s="296"/>
      <c r="R150" s="296"/>
      <c r="S150" s="296"/>
      <c r="T150" s="296"/>
      <c r="U150" s="296"/>
      <c r="V150" s="296"/>
      <c r="W150" s="296"/>
      <c r="X150" s="296"/>
      <c r="Y150" s="296"/>
      <c r="Z150" s="296"/>
      <c r="AA150" s="296"/>
      <c r="AB150" s="296"/>
      <c r="AC150" s="296"/>
      <c r="AD150" s="296"/>
      <c r="AE150" s="296"/>
      <c r="AF150" s="296"/>
      <c r="AG150" s="296"/>
      <c r="AH150" s="296"/>
      <c r="AI150" s="296"/>
      <c r="AJ150" s="296"/>
      <c r="AK150" s="296"/>
      <c r="AL150" s="296"/>
      <c r="AM150" s="296"/>
      <c r="AN150" s="296"/>
      <c r="AO150" s="296"/>
      <c r="AP150" s="296"/>
      <c r="AQ150" s="296"/>
      <c r="AR150" s="296"/>
      <c r="AS150" s="296"/>
      <c r="AT150" s="296"/>
      <c r="AU150" s="296"/>
      <c r="AV150" s="296"/>
      <c r="AW150" s="296"/>
      <c r="AX150" s="296"/>
      <c r="AY150" s="296"/>
      <c r="AZ150" s="296"/>
      <c r="BA150" s="296"/>
      <c r="BB150" s="296"/>
      <c r="BC150" s="296"/>
      <c r="BD150" s="296"/>
      <c r="BE150" s="296"/>
      <c r="BF150" s="296"/>
      <c r="BG150" s="296"/>
      <c r="BH150" s="296"/>
      <c r="BI150" s="296"/>
      <c r="BJ150" s="296"/>
      <c r="BK150" s="296"/>
      <c r="BL150" s="296"/>
      <c r="BM150" s="296"/>
      <c r="BN150" s="296"/>
      <c r="BO150" s="296"/>
      <c r="BP150" s="296"/>
      <c r="BQ150" s="296"/>
      <c r="BR150" s="296"/>
      <c r="BS150" s="296"/>
      <c r="BT150" s="296"/>
      <c r="BU150" s="296"/>
      <c r="BV150" s="296"/>
      <c r="BW150" s="296"/>
    </row>
    <row r="151" spans="9:75">
      <c r="I151" s="296"/>
      <c r="J151" s="296"/>
      <c r="K151" s="296"/>
      <c r="L151" s="296"/>
      <c r="M151" s="296"/>
      <c r="N151" s="296"/>
      <c r="O151" s="296"/>
      <c r="P151" s="296"/>
      <c r="Q151" s="296"/>
      <c r="R151" s="296"/>
      <c r="S151" s="296"/>
      <c r="T151" s="296"/>
      <c r="U151" s="296"/>
      <c r="V151" s="296"/>
      <c r="W151" s="296"/>
      <c r="X151" s="296"/>
      <c r="Y151" s="296"/>
      <c r="Z151" s="296"/>
      <c r="AA151" s="296"/>
      <c r="AB151" s="296"/>
      <c r="AC151" s="296"/>
      <c r="AD151" s="296"/>
      <c r="AE151" s="296"/>
      <c r="AF151" s="296"/>
      <c r="AG151" s="296"/>
      <c r="AH151" s="296"/>
      <c r="AI151" s="296"/>
      <c r="AJ151" s="296"/>
      <c r="AK151" s="296"/>
      <c r="AL151" s="296"/>
      <c r="AM151" s="296"/>
      <c r="AN151" s="296"/>
      <c r="AO151" s="296"/>
      <c r="AP151" s="296"/>
      <c r="AQ151" s="296"/>
      <c r="AR151" s="296"/>
      <c r="AS151" s="296"/>
      <c r="AT151" s="296"/>
      <c r="AU151" s="296"/>
      <c r="AV151" s="296"/>
      <c r="AW151" s="296"/>
      <c r="AX151" s="296"/>
      <c r="AY151" s="296"/>
      <c r="AZ151" s="296"/>
      <c r="BA151" s="296"/>
      <c r="BB151" s="296"/>
      <c r="BC151" s="296"/>
      <c r="BD151" s="296"/>
      <c r="BE151" s="296"/>
      <c r="BF151" s="296"/>
      <c r="BG151" s="296"/>
      <c r="BH151" s="296"/>
      <c r="BI151" s="296"/>
      <c r="BJ151" s="296"/>
      <c r="BK151" s="296"/>
      <c r="BL151" s="296"/>
      <c r="BM151" s="296"/>
      <c r="BN151" s="296"/>
      <c r="BO151" s="296"/>
      <c r="BP151" s="296"/>
      <c r="BQ151" s="296"/>
      <c r="BR151" s="296"/>
      <c r="BS151" s="296"/>
      <c r="BT151" s="296"/>
      <c r="BU151" s="296"/>
      <c r="BV151" s="296"/>
      <c r="BW151" s="296"/>
    </row>
    <row r="152" spans="9:75"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6"/>
      <c r="W152" s="296"/>
      <c r="X152" s="296"/>
      <c r="Y152" s="296"/>
      <c r="Z152" s="296"/>
      <c r="AA152" s="296"/>
      <c r="AB152" s="296"/>
      <c r="AC152" s="296"/>
      <c r="AD152" s="296"/>
      <c r="AE152" s="296"/>
      <c r="AF152" s="296"/>
      <c r="AG152" s="296"/>
      <c r="AH152" s="296"/>
      <c r="AI152" s="296"/>
      <c r="AJ152" s="296"/>
      <c r="AK152" s="296"/>
      <c r="AL152" s="296"/>
      <c r="AM152" s="296"/>
      <c r="AN152" s="296"/>
      <c r="AO152" s="296"/>
      <c r="AP152" s="296"/>
      <c r="AQ152" s="296"/>
      <c r="AR152" s="296"/>
      <c r="AS152" s="296"/>
      <c r="AT152" s="296"/>
      <c r="AU152" s="296"/>
      <c r="AV152" s="296"/>
      <c r="AW152" s="296"/>
      <c r="AX152" s="296"/>
      <c r="AY152" s="296"/>
      <c r="AZ152" s="296"/>
      <c r="BA152" s="296"/>
      <c r="BB152" s="296"/>
      <c r="BC152" s="296"/>
      <c r="BD152" s="296"/>
      <c r="BE152" s="296"/>
      <c r="BF152" s="296"/>
      <c r="BG152" s="296"/>
      <c r="BH152" s="296"/>
      <c r="BI152" s="296"/>
      <c r="BJ152" s="296"/>
      <c r="BK152" s="296"/>
      <c r="BL152" s="296"/>
      <c r="BM152" s="296"/>
      <c r="BN152" s="296"/>
      <c r="BO152" s="296"/>
      <c r="BP152" s="296"/>
      <c r="BQ152" s="296"/>
      <c r="BR152" s="296"/>
      <c r="BS152" s="296"/>
      <c r="BT152" s="296"/>
      <c r="BU152" s="296"/>
      <c r="BV152" s="296"/>
      <c r="BW152" s="296"/>
    </row>
    <row r="153" spans="9:75">
      <c r="I153" s="296"/>
      <c r="J153" s="296"/>
      <c r="K153" s="296"/>
      <c r="L153" s="296"/>
      <c r="M153" s="296"/>
      <c r="N153" s="296"/>
      <c r="O153" s="296"/>
      <c r="P153" s="296"/>
      <c r="Q153" s="296"/>
      <c r="R153" s="296"/>
      <c r="S153" s="296"/>
      <c r="T153" s="296"/>
      <c r="U153" s="296"/>
      <c r="V153" s="296"/>
      <c r="W153" s="296"/>
      <c r="X153" s="296"/>
      <c r="Y153" s="296"/>
      <c r="Z153" s="296"/>
      <c r="AA153" s="296"/>
      <c r="AB153" s="296"/>
      <c r="AC153" s="296"/>
      <c r="AD153" s="296"/>
      <c r="AE153" s="296"/>
      <c r="AF153" s="296"/>
      <c r="AG153" s="296"/>
      <c r="AH153" s="296"/>
      <c r="AI153" s="296"/>
      <c r="AJ153" s="296"/>
      <c r="AK153" s="296"/>
      <c r="AL153" s="296"/>
      <c r="AM153" s="296"/>
      <c r="AN153" s="296"/>
      <c r="AO153" s="296"/>
      <c r="AP153" s="296"/>
      <c r="AQ153" s="296"/>
      <c r="AR153" s="296"/>
      <c r="AS153" s="296"/>
      <c r="AT153" s="296"/>
      <c r="AU153" s="296"/>
      <c r="AV153" s="296"/>
      <c r="AW153" s="296"/>
      <c r="AX153" s="296"/>
      <c r="AY153" s="296"/>
      <c r="AZ153" s="296"/>
      <c r="BA153" s="296"/>
      <c r="BB153" s="296"/>
      <c r="BC153" s="296"/>
      <c r="BD153" s="296"/>
      <c r="BE153" s="296"/>
      <c r="BF153" s="296"/>
      <c r="BG153" s="296"/>
      <c r="BH153" s="296"/>
      <c r="BI153" s="296"/>
      <c r="BJ153" s="296"/>
      <c r="BK153" s="296"/>
      <c r="BL153" s="296"/>
      <c r="BM153" s="296"/>
      <c r="BN153" s="296"/>
      <c r="BO153" s="296"/>
      <c r="BP153" s="296"/>
      <c r="BQ153" s="296"/>
      <c r="BR153" s="296"/>
      <c r="BS153" s="296"/>
      <c r="BT153" s="296"/>
      <c r="BU153" s="296"/>
      <c r="BV153" s="296"/>
      <c r="BW153" s="296"/>
    </row>
    <row r="154" spans="9:75">
      <c r="I154" s="296"/>
      <c r="J154" s="296"/>
      <c r="K154" s="296"/>
      <c r="L154" s="296"/>
      <c r="M154" s="296"/>
      <c r="N154" s="296"/>
      <c r="O154" s="296"/>
      <c r="P154" s="296"/>
      <c r="Q154" s="296"/>
      <c r="R154" s="296"/>
      <c r="S154" s="296"/>
      <c r="T154" s="296"/>
      <c r="U154" s="296"/>
      <c r="V154" s="296"/>
      <c r="W154" s="296"/>
      <c r="X154" s="296"/>
      <c r="Y154" s="296"/>
      <c r="Z154" s="296"/>
      <c r="AA154" s="296"/>
      <c r="AB154" s="296"/>
      <c r="AC154" s="296"/>
      <c r="AD154" s="296"/>
      <c r="AE154" s="296"/>
      <c r="AF154" s="296"/>
      <c r="AG154" s="296"/>
      <c r="AH154" s="296"/>
      <c r="AI154" s="296"/>
      <c r="AJ154" s="296"/>
      <c r="AK154" s="296"/>
      <c r="AL154" s="296"/>
      <c r="AM154" s="296"/>
      <c r="AN154" s="296"/>
      <c r="AO154" s="296"/>
      <c r="AP154" s="296"/>
      <c r="AQ154" s="296"/>
      <c r="AR154" s="296"/>
      <c r="AS154" s="296"/>
      <c r="AT154" s="296"/>
      <c r="AU154" s="296"/>
      <c r="AV154" s="296"/>
      <c r="AW154" s="296"/>
      <c r="AX154" s="296"/>
      <c r="AY154" s="296"/>
      <c r="AZ154" s="296"/>
      <c r="BA154" s="296"/>
      <c r="BB154" s="296"/>
      <c r="BC154" s="296"/>
      <c r="BD154" s="296"/>
      <c r="BE154" s="296"/>
      <c r="BF154" s="296"/>
      <c r="BG154" s="296"/>
      <c r="BH154" s="296"/>
      <c r="BI154" s="296"/>
      <c r="BJ154" s="296"/>
      <c r="BK154" s="296"/>
      <c r="BL154" s="296"/>
      <c r="BM154" s="296"/>
      <c r="BN154" s="296"/>
      <c r="BO154" s="296"/>
      <c r="BP154" s="296"/>
      <c r="BQ154" s="296"/>
      <c r="BR154" s="296"/>
      <c r="BS154" s="296"/>
      <c r="BT154" s="296"/>
      <c r="BU154" s="296"/>
      <c r="BV154" s="296"/>
      <c r="BW154" s="296"/>
    </row>
    <row r="155" spans="9:75">
      <c r="I155" s="296"/>
      <c r="J155" s="296"/>
      <c r="K155" s="296"/>
      <c r="L155" s="296"/>
      <c r="M155" s="296"/>
      <c r="N155" s="296"/>
      <c r="O155" s="296"/>
      <c r="P155" s="296"/>
      <c r="Q155" s="296"/>
      <c r="R155" s="296"/>
      <c r="S155" s="296"/>
      <c r="T155" s="296"/>
      <c r="U155" s="296"/>
      <c r="V155" s="296"/>
      <c r="W155" s="296"/>
      <c r="X155" s="296"/>
      <c r="Y155" s="296"/>
      <c r="Z155" s="296"/>
      <c r="AA155" s="296"/>
      <c r="AB155" s="296"/>
      <c r="AC155" s="296"/>
      <c r="AD155" s="296"/>
      <c r="AE155" s="296"/>
      <c r="AF155" s="296"/>
      <c r="AG155" s="296"/>
      <c r="AH155" s="296"/>
      <c r="AI155" s="296"/>
      <c r="AJ155" s="296"/>
      <c r="AK155" s="296"/>
      <c r="AL155" s="296"/>
      <c r="AM155" s="296"/>
      <c r="AN155" s="296"/>
      <c r="AO155" s="296"/>
      <c r="AP155" s="296"/>
      <c r="AQ155" s="296"/>
      <c r="AR155" s="296"/>
      <c r="AS155" s="296"/>
      <c r="AT155" s="296"/>
      <c r="AU155" s="296"/>
      <c r="AV155" s="296"/>
      <c r="AW155" s="296"/>
      <c r="AX155" s="296"/>
      <c r="AY155" s="296"/>
      <c r="AZ155" s="296"/>
      <c r="BA155" s="296"/>
      <c r="BB155" s="296"/>
      <c r="BC155" s="296"/>
      <c r="BD155" s="296"/>
      <c r="BE155" s="296"/>
      <c r="BF155" s="296"/>
      <c r="BG155" s="296"/>
      <c r="BH155" s="296"/>
      <c r="BI155" s="296"/>
      <c r="BJ155" s="296"/>
      <c r="BK155" s="296"/>
      <c r="BL155" s="296"/>
      <c r="BM155" s="296"/>
      <c r="BN155" s="296"/>
      <c r="BO155" s="296"/>
      <c r="BP155" s="296"/>
      <c r="BQ155" s="296"/>
      <c r="BR155" s="296"/>
      <c r="BS155" s="296"/>
      <c r="BT155" s="296"/>
      <c r="BU155" s="296"/>
      <c r="BV155" s="296"/>
      <c r="BW155" s="296"/>
    </row>
    <row r="156" spans="9:75">
      <c r="I156" s="296"/>
      <c r="J156" s="296"/>
      <c r="K156" s="296"/>
      <c r="L156" s="296"/>
      <c r="M156" s="296"/>
      <c r="N156" s="296"/>
      <c r="O156" s="296"/>
      <c r="P156" s="296"/>
      <c r="Q156" s="296"/>
      <c r="R156" s="296"/>
      <c r="S156" s="296"/>
      <c r="T156" s="296"/>
      <c r="U156" s="296"/>
      <c r="V156" s="296"/>
      <c r="W156" s="296"/>
      <c r="X156" s="296"/>
      <c r="Y156" s="296"/>
      <c r="Z156" s="296"/>
      <c r="AA156" s="296"/>
      <c r="AB156" s="296"/>
      <c r="AC156" s="296"/>
      <c r="AD156" s="296"/>
      <c r="AE156" s="296"/>
      <c r="AF156" s="296"/>
      <c r="AG156" s="296"/>
      <c r="AH156" s="296"/>
      <c r="AI156" s="296"/>
      <c r="AJ156" s="296"/>
      <c r="AK156" s="296"/>
      <c r="AL156" s="296"/>
      <c r="AM156" s="296"/>
      <c r="AN156" s="296"/>
      <c r="AO156" s="296"/>
      <c r="AP156" s="296"/>
      <c r="AQ156" s="296"/>
      <c r="AR156" s="296"/>
      <c r="AS156" s="296"/>
      <c r="AT156" s="296"/>
      <c r="AU156" s="296"/>
      <c r="AV156" s="296"/>
      <c r="AW156" s="296"/>
      <c r="AX156" s="296"/>
      <c r="AY156" s="296"/>
      <c r="AZ156" s="296"/>
      <c r="BA156" s="296"/>
      <c r="BB156" s="296"/>
      <c r="BC156" s="296"/>
      <c r="BD156" s="296"/>
      <c r="BE156" s="296"/>
      <c r="BF156" s="296"/>
      <c r="BG156" s="296"/>
      <c r="BH156" s="296"/>
      <c r="BI156" s="296"/>
      <c r="BJ156" s="296"/>
      <c r="BK156" s="296"/>
      <c r="BL156" s="296"/>
      <c r="BM156" s="296"/>
      <c r="BN156" s="296"/>
      <c r="BO156" s="296"/>
      <c r="BP156" s="296"/>
      <c r="BQ156" s="296"/>
      <c r="BR156" s="296"/>
      <c r="BS156" s="296"/>
      <c r="BT156" s="296"/>
      <c r="BU156" s="296"/>
      <c r="BV156" s="296"/>
      <c r="BW156" s="296"/>
    </row>
    <row r="157" spans="9:75">
      <c r="I157" s="296"/>
      <c r="J157" s="296"/>
      <c r="K157" s="296"/>
      <c r="L157" s="296"/>
      <c r="M157" s="296"/>
      <c r="N157" s="296"/>
      <c r="O157" s="296"/>
      <c r="P157" s="296"/>
      <c r="Q157" s="296"/>
      <c r="R157" s="296"/>
      <c r="S157" s="296"/>
      <c r="T157" s="296"/>
      <c r="U157" s="296"/>
      <c r="V157" s="296"/>
      <c r="W157" s="296"/>
      <c r="X157" s="296"/>
      <c r="Y157" s="296"/>
      <c r="Z157" s="296"/>
      <c r="AA157" s="296"/>
      <c r="AB157" s="296"/>
      <c r="AC157" s="296"/>
      <c r="AD157" s="296"/>
      <c r="AE157" s="296"/>
      <c r="AF157" s="296"/>
      <c r="AG157" s="296"/>
      <c r="AH157" s="296"/>
      <c r="AI157" s="296"/>
      <c r="AJ157" s="296"/>
      <c r="AK157" s="296"/>
      <c r="AL157" s="296"/>
      <c r="AM157" s="296"/>
      <c r="AN157" s="296"/>
      <c r="AO157" s="296"/>
      <c r="AP157" s="296"/>
      <c r="AQ157" s="296"/>
      <c r="AR157" s="296"/>
      <c r="AS157" s="296"/>
      <c r="AT157" s="296"/>
      <c r="AU157" s="296"/>
      <c r="AV157" s="296"/>
      <c r="AW157" s="296"/>
      <c r="AX157" s="296"/>
      <c r="AY157" s="296"/>
      <c r="AZ157" s="296"/>
      <c r="BA157" s="296"/>
      <c r="BB157" s="296"/>
      <c r="BC157" s="296"/>
      <c r="BD157" s="296"/>
      <c r="BE157" s="296"/>
      <c r="BF157" s="296"/>
      <c r="BG157" s="296"/>
      <c r="BH157" s="296"/>
      <c r="BI157" s="296"/>
      <c r="BJ157" s="296"/>
      <c r="BK157" s="296"/>
      <c r="BL157" s="296"/>
      <c r="BM157" s="296"/>
      <c r="BN157" s="296"/>
      <c r="BO157" s="296"/>
      <c r="BP157" s="296"/>
      <c r="BQ157" s="296"/>
      <c r="BR157" s="296"/>
      <c r="BS157" s="296"/>
      <c r="BT157" s="296"/>
      <c r="BU157" s="296"/>
      <c r="BV157" s="296"/>
      <c r="BW157" s="296"/>
    </row>
    <row r="158" spans="9:75">
      <c r="I158" s="296"/>
      <c r="J158" s="296"/>
      <c r="K158" s="296"/>
      <c r="L158" s="296"/>
      <c r="M158" s="296"/>
      <c r="N158" s="296"/>
      <c r="O158" s="296"/>
      <c r="P158" s="296"/>
      <c r="Q158" s="296"/>
      <c r="R158" s="296"/>
      <c r="S158" s="296"/>
      <c r="T158" s="296"/>
      <c r="U158" s="296"/>
      <c r="V158" s="296"/>
      <c r="W158" s="296"/>
      <c r="X158" s="296"/>
      <c r="Y158" s="296"/>
      <c r="Z158" s="296"/>
      <c r="AA158" s="296"/>
      <c r="AB158" s="296"/>
      <c r="AC158" s="296"/>
      <c r="AD158" s="296"/>
      <c r="AE158" s="296"/>
      <c r="AF158" s="296"/>
      <c r="AG158" s="296"/>
      <c r="AH158" s="296"/>
      <c r="AI158" s="296"/>
      <c r="AJ158" s="296"/>
      <c r="AK158" s="296"/>
      <c r="AL158" s="296"/>
      <c r="AM158" s="296"/>
      <c r="AN158" s="296"/>
      <c r="AO158" s="296"/>
      <c r="AP158" s="296"/>
      <c r="AQ158" s="296"/>
      <c r="AR158" s="296"/>
      <c r="AS158" s="296"/>
      <c r="AT158" s="296"/>
      <c r="AU158" s="296"/>
      <c r="AV158" s="296"/>
      <c r="AW158" s="296"/>
      <c r="AX158" s="296"/>
      <c r="AY158" s="296"/>
      <c r="AZ158" s="296"/>
      <c r="BA158" s="296"/>
      <c r="BB158" s="296"/>
      <c r="BC158" s="296"/>
      <c r="BD158" s="296"/>
      <c r="BE158" s="296"/>
      <c r="BF158" s="296"/>
      <c r="BG158" s="296"/>
      <c r="BH158" s="296"/>
      <c r="BI158" s="296"/>
      <c r="BJ158" s="296"/>
      <c r="BK158" s="296"/>
      <c r="BL158" s="296"/>
      <c r="BM158" s="296"/>
      <c r="BN158" s="296"/>
      <c r="BO158" s="296"/>
      <c r="BP158" s="296"/>
      <c r="BQ158" s="296"/>
      <c r="BR158" s="296"/>
      <c r="BS158" s="296"/>
      <c r="BT158" s="296"/>
      <c r="BU158" s="296"/>
      <c r="BV158" s="296"/>
      <c r="BW158" s="296"/>
    </row>
    <row r="159" spans="9:75"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6"/>
      <c r="W159" s="296"/>
      <c r="X159" s="296"/>
      <c r="Y159" s="296"/>
      <c r="Z159" s="296"/>
      <c r="AA159" s="296"/>
      <c r="AB159" s="296"/>
      <c r="AC159" s="296"/>
      <c r="AD159" s="296"/>
      <c r="AE159" s="296"/>
      <c r="AF159" s="296"/>
      <c r="AG159" s="296"/>
      <c r="AH159" s="296"/>
      <c r="AI159" s="296"/>
      <c r="AJ159" s="296"/>
      <c r="AK159" s="296"/>
      <c r="AL159" s="296"/>
      <c r="AM159" s="296"/>
      <c r="AN159" s="296"/>
      <c r="AO159" s="296"/>
      <c r="AP159" s="296"/>
      <c r="AQ159" s="296"/>
      <c r="AR159" s="296"/>
      <c r="AS159" s="296"/>
      <c r="AT159" s="296"/>
      <c r="AU159" s="296"/>
      <c r="AV159" s="296"/>
      <c r="AW159" s="296"/>
      <c r="AX159" s="296"/>
      <c r="AY159" s="296"/>
      <c r="AZ159" s="296"/>
      <c r="BA159" s="296"/>
      <c r="BB159" s="296"/>
      <c r="BC159" s="296"/>
      <c r="BD159" s="296"/>
      <c r="BE159" s="296"/>
      <c r="BF159" s="296"/>
      <c r="BG159" s="296"/>
      <c r="BH159" s="296"/>
      <c r="BI159" s="296"/>
      <c r="BJ159" s="296"/>
      <c r="BK159" s="296"/>
      <c r="BL159" s="296"/>
      <c r="BM159" s="296"/>
      <c r="BN159" s="296"/>
      <c r="BO159" s="296"/>
      <c r="BP159" s="296"/>
      <c r="BQ159" s="296"/>
      <c r="BR159" s="296"/>
      <c r="BS159" s="296"/>
      <c r="BT159" s="296"/>
      <c r="BU159" s="296"/>
      <c r="BV159" s="296"/>
      <c r="BW159" s="296"/>
    </row>
    <row r="160" spans="9:75">
      <c r="I160" s="296"/>
      <c r="J160" s="296"/>
      <c r="K160" s="296"/>
      <c r="L160" s="296"/>
      <c r="M160" s="296"/>
      <c r="N160" s="296"/>
      <c r="O160" s="296"/>
      <c r="P160" s="296"/>
      <c r="Q160" s="296"/>
      <c r="R160" s="296"/>
      <c r="S160" s="296"/>
      <c r="T160" s="296"/>
      <c r="U160" s="296"/>
      <c r="V160" s="296"/>
      <c r="W160" s="296"/>
      <c r="X160" s="296"/>
      <c r="Y160" s="296"/>
      <c r="Z160" s="296"/>
      <c r="AA160" s="296"/>
      <c r="AB160" s="296"/>
      <c r="AC160" s="296"/>
      <c r="AD160" s="296"/>
      <c r="AE160" s="296"/>
      <c r="AF160" s="296"/>
      <c r="AG160" s="296"/>
      <c r="AH160" s="296"/>
      <c r="AI160" s="296"/>
      <c r="AJ160" s="296"/>
      <c r="AK160" s="296"/>
      <c r="AL160" s="296"/>
      <c r="AM160" s="296"/>
      <c r="AN160" s="296"/>
      <c r="AO160" s="296"/>
      <c r="AP160" s="296"/>
      <c r="AQ160" s="296"/>
      <c r="AR160" s="296"/>
      <c r="AS160" s="296"/>
      <c r="AT160" s="296"/>
      <c r="AU160" s="296"/>
      <c r="AV160" s="296"/>
      <c r="AW160" s="296"/>
      <c r="AX160" s="296"/>
      <c r="AY160" s="296"/>
      <c r="AZ160" s="296"/>
      <c r="BA160" s="296"/>
      <c r="BB160" s="296"/>
      <c r="BC160" s="296"/>
      <c r="BD160" s="296"/>
      <c r="BE160" s="296"/>
      <c r="BF160" s="296"/>
      <c r="BG160" s="296"/>
      <c r="BH160" s="296"/>
      <c r="BI160" s="296"/>
      <c r="BJ160" s="296"/>
      <c r="BK160" s="296"/>
      <c r="BL160" s="296"/>
      <c r="BM160" s="296"/>
      <c r="BN160" s="296"/>
      <c r="BO160" s="296"/>
      <c r="BP160" s="296"/>
      <c r="BQ160" s="296"/>
      <c r="BR160" s="296"/>
      <c r="BS160" s="296"/>
      <c r="BT160" s="296"/>
      <c r="BU160" s="296"/>
      <c r="BV160" s="296"/>
      <c r="BW160" s="296"/>
    </row>
    <row r="161" spans="9:75">
      <c r="I161" s="296"/>
      <c r="J161" s="296"/>
      <c r="K161" s="296"/>
      <c r="L161" s="296"/>
      <c r="M161" s="296"/>
      <c r="N161" s="296"/>
      <c r="O161" s="296"/>
      <c r="P161" s="296"/>
      <c r="Q161" s="296"/>
      <c r="R161" s="296"/>
      <c r="S161" s="296"/>
      <c r="T161" s="296"/>
      <c r="U161" s="296"/>
      <c r="V161" s="296"/>
      <c r="W161" s="296"/>
      <c r="X161" s="296"/>
      <c r="Y161" s="296"/>
      <c r="Z161" s="296"/>
      <c r="AA161" s="296"/>
      <c r="AB161" s="296"/>
      <c r="AC161" s="296"/>
      <c r="AD161" s="296"/>
      <c r="AE161" s="296"/>
      <c r="AF161" s="296"/>
      <c r="AG161" s="296"/>
      <c r="AH161" s="296"/>
      <c r="AI161" s="296"/>
      <c r="AJ161" s="296"/>
      <c r="AK161" s="296"/>
      <c r="AL161" s="296"/>
      <c r="AM161" s="296"/>
      <c r="AN161" s="296"/>
      <c r="AO161" s="296"/>
      <c r="AP161" s="296"/>
      <c r="AQ161" s="296"/>
      <c r="AR161" s="296"/>
      <c r="AS161" s="296"/>
      <c r="AT161" s="296"/>
      <c r="AU161" s="296"/>
      <c r="AV161" s="296"/>
      <c r="AW161" s="296"/>
      <c r="AX161" s="296"/>
      <c r="AY161" s="296"/>
      <c r="AZ161" s="296"/>
      <c r="BA161" s="296"/>
      <c r="BB161" s="296"/>
      <c r="BC161" s="296"/>
      <c r="BD161" s="296"/>
      <c r="BE161" s="296"/>
      <c r="BF161" s="296"/>
      <c r="BG161" s="296"/>
      <c r="BH161" s="296"/>
      <c r="BI161" s="296"/>
      <c r="BJ161" s="296"/>
      <c r="BK161" s="296"/>
      <c r="BL161" s="296"/>
      <c r="BM161" s="296"/>
      <c r="BN161" s="296"/>
      <c r="BO161" s="296"/>
      <c r="BP161" s="296"/>
      <c r="BQ161" s="296"/>
      <c r="BR161" s="296"/>
      <c r="BS161" s="296"/>
      <c r="BT161" s="296"/>
      <c r="BU161" s="296"/>
      <c r="BV161" s="296"/>
      <c r="BW161" s="296"/>
    </row>
    <row r="162" spans="9:75"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6"/>
      <c r="W162" s="296"/>
      <c r="X162" s="296"/>
      <c r="Y162" s="296"/>
      <c r="Z162" s="296"/>
      <c r="AA162" s="296"/>
      <c r="AB162" s="296"/>
      <c r="AC162" s="296"/>
      <c r="AD162" s="296"/>
      <c r="AE162" s="296"/>
      <c r="AF162" s="296"/>
      <c r="AG162" s="296"/>
      <c r="AH162" s="296"/>
      <c r="AI162" s="296"/>
      <c r="AJ162" s="296"/>
      <c r="AK162" s="296"/>
      <c r="AL162" s="296"/>
      <c r="AM162" s="296"/>
      <c r="AN162" s="296"/>
      <c r="AO162" s="296"/>
      <c r="AP162" s="296"/>
      <c r="AQ162" s="296"/>
      <c r="AR162" s="296"/>
      <c r="AS162" s="296"/>
      <c r="AT162" s="296"/>
      <c r="AU162" s="296"/>
      <c r="AV162" s="296"/>
      <c r="AW162" s="296"/>
      <c r="AX162" s="296"/>
      <c r="AY162" s="296"/>
      <c r="AZ162" s="296"/>
      <c r="BA162" s="296"/>
      <c r="BB162" s="296"/>
      <c r="BC162" s="296"/>
      <c r="BD162" s="296"/>
      <c r="BE162" s="296"/>
      <c r="BF162" s="296"/>
      <c r="BG162" s="296"/>
      <c r="BH162" s="296"/>
      <c r="BI162" s="296"/>
      <c r="BJ162" s="296"/>
      <c r="BK162" s="296"/>
      <c r="BL162" s="296"/>
      <c r="BM162" s="296"/>
      <c r="BN162" s="296"/>
      <c r="BO162" s="296"/>
      <c r="BP162" s="296"/>
      <c r="BQ162" s="296"/>
      <c r="BR162" s="296"/>
      <c r="BS162" s="296"/>
      <c r="BT162" s="296"/>
      <c r="BU162" s="296"/>
      <c r="BV162" s="296"/>
      <c r="BW162" s="296"/>
    </row>
    <row r="163" spans="9:75"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6"/>
      <c r="W163" s="296"/>
      <c r="X163" s="296"/>
      <c r="Y163" s="296"/>
      <c r="Z163" s="296"/>
      <c r="AA163" s="296"/>
      <c r="AB163" s="296"/>
      <c r="AC163" s="296"/>
      <c r="AD163" s="296"/>
      <c r="AE163" s="296"/>
      <c r="AF163" s="296"/>
      <c r="AG163" s="296"/>
      <c r="AH163" s="296"/>
      <c r="AI163" s="296"/>
      <c r="AJ163" s="296"/>
      <c r="AK163" s="296"/>
      <c r="AL163" s="296"/>
      <c r="AM163" s="296"/>
      <c r="AN163" s="296"/>
      <c r="AO163" s="296"/>
      <c r="AP163" s="296"/>
      <c r="AQ163" s="296"/>
      <c r="AR163" s="296"/>
      <c r="AS163" s="296"/>
      <c r="AT163" s="296"/>
      <c r="AU163" s="296"/>
      <c r="AV163" s="296"/>
      <c r="AW163" s="296"/>
      <c r="AX163" s="296"/>
      <c r="AY163" s="296"/>
      <c r="AZ163" s="296"/>
      <c r="BA163" s="296"/>
      <c r="BB163" s="296"/>
      <c r="BC163" s="296"/>
      <c r="BD163" s="296"/>
      <c r="BE163" s="296"/>
      <c r="BF163" s="296"/>
      <c r="BG163" s="296"/>
      <c r="BH163" s="296"/>
      <c r="BI163" s="296"/>
      <c r="BJ163" s="296"/>
      <c r="BK163" s="296"/>
      <c r="BL163" s="296"/>
      <c r="BM163" s="296"/>
      <c r="BN163" s="296"/>
      <c r="BO163" s="296"/>
      <c r="BP163" s="296"/>
      <c r="BQ163" s="296"/>
      <c r="BR163" s="296"/>
      <c r="BS163" s="296"/>
      <c r="BT163" s="296"/>
      <c r="BU163" s="296"/>
      <c r="BV163" s="296"/>
      <c r="BW163" s="296"/>
    </row>
    <row r="164" spans="9:75">
      <c r="I164" s="296"/>
      <c r="J164" s="296"/>
      <c r="K164" s="296"/>
      <c r="L164" s="296"/>
      <c r="M164" s="296"/>
      <c r="N164" s="296"/>
      <c r="O164" s="296"/>
      <c r="P164" s="296"/>
      <c r="Q164" s="296"/>
      <c r="R164" s="296"/>
      <c r="S164" s="296"/>
      <c r="T164" s="296"/>
      <c r="U164" s="296"/>
      <c r="V164" s="296"/>
      <c r="W164" s="296"/>
      <c r="X164" s="296"/>
      <c r="Y164" s="296"/>
      <c r="Z164" s="296"/>
      <c r="AA164" s="296"/>
      <c r="AB164" s="296"/>
      <c r="AC164" s="296"/>
      <c r="AD164" s="296"/>
      <c r="AE164" s="296"/>
      <c r="AF164" s="296"/>
      <c r="AG164" s="296"/>
      <c r="AH164" s="296"/>
      <c r="AI164" s="296"/>
      <c r="AJ164" s="296"/>
      <c r="AK164" s="296"/>
      <c r="AL164" s="296"/>
      <c r="AM164" s="296"/>
      <c r="AN164" s="296"/>
      <c r="AO164" s="296"/>
      <c r="AP164" s="296"/>
      <c r="AQ164" s="296"/>
      <c r="AR164" s="296"/>
      <c r="AS164" s="296"/>
      <c r="AT164" s="296"/>
      <c r="AU164" s="296"/>
      <c r="AV164" s="296"/>
      <c r="AW164" s="296"/>
      <c r="AX164" s="296"/>
      <c r="AY164" s="296"/>
      <c r="AZ164" s="296"/>
      <c r="BA164" s="296"/>
      <c r="BB164" s="296"/>
      <c r="BC164" s="296"/>
      <c r="BD164" s="296"/>
      <c r="BE164" s="296"/>
      <c r="BF164" s="296"/>
      <c r="BG164" s="296"/>
      <c r="BH164" s="296"/>
      <c r="BI164" s="296"/>
      <c r="BJ164" s="296"/>
      <c r="BK164" s="296"/>
      <c r="BL164" s="296"/>
      <c r="BM164" s="296"/>
      <c r="BN164" s="296"/>
      <c r="BO164" s="296"/>
      <c r="BP164" s="296"/>
      <c r="BQ164" s="296"/>
      <c r="BR164" s="296"/>
      <c r="BS164" s="296"/>
      <c r="BT164" s="296"/>
      <c r="BU164" s="296"/>
      <c r="BV164" s="296"/>
      <c r="BW164" s="296"/>
    </row>
    <row r="165" spans="9:75">
      <c r="I165" s="296"/>
      <c r="J165" s="296"/>
      <c r="K165" s="296"/>
      <c r="L165" s="296"/>
      <c r="M165" s="296"/>
      <c r="N165" s="296"/>
      <c r="O165" s="296"/>
      <c r="P165" s="296"/>
      <c r="Q165" s="296"/>
      <c r="R165" s="296"/>
      <c r="S165" s="296"/>
      <c r="T165" s="296"/>
      <c r="U165" s="296"/>
      <c r="V165" s="296"/>
      <c r="W165" s="296"/>
      <c r="X165" s="296"/>
      <c r="Y165" s="296"/>
      <c r="Z165" s="296"/>
      <c r="AA165" s="296"/>
      <c r="AB165" s="296"/>
      <c r="AC165" s="296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  <c r="AP165" s="296"/>
      <c r="AQ165" s="296"/>
      <c r="AR165" s="296"/>
      <c r="AS165" s="296"/>
      <c r="AT165" s="296"/>
      <c r="AU165" s="296"/>
      <c r="AV165" s="296"/>
      <c r="AW165" s="296"/>
      <c r="AX165" s="296"/>
      <c r="AY165" s="296"/>
      <c r="AZ165" s="296"/>
      <c r="BA165" s="296"/>
      <c r="BB165" s="296"/>
      <c r="BC165" s="296"/>
      <c r="BD165" s="296"/>
      <c r="BE165" s="296"/>
      <c r="BF165" s="296"/>
      <c r="BG165" s="296"/>
      <c r="BH165" s="296"/>
      <c r="BI165" s="296"/>
      <c r="BJ165" s="296"/>
      <c r="BK165" s="296"/>
      <c r="BL165" s="296"/>
      <c r="BM165" s="296"/>
      <c r="BN165" s="296"/>
      <c r="BO165" s="296"/>
      <c r="BP165" s="296"/>
      <c r="BQ165" s="296"/>
      <c r="BR165" s="296"/>
      <c r="BS165" s="296"/>
      <c r="BT165" s="296"/>
      <c r="BU165" s="296"/>
      <c r="BV165" s="296"/>
      <c r="BW165" s="296"/>
    </row>
    <row r="166" spans="9:75"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6"/>
      <c r="W166" s="296"/>
      <c r="X166" s="296"/>
      <c r="Y166" s="296"/>
      <c r="Z166" s="296"/>
      <c r="AA166" s="296"/>
      <c r="AB166" s="296"/>
      <c r="AC166" s="296"/>
      <c r="AD166" s="296"/>
      <c r="AE166" s="296"/>
      <c r="AF166" s="296"/>
      <c r="AG166" s="296"/>
      <c r="AH166" s="296"/>
      <c r="AI166" s="296"/>
      <c r="AJ166" s="296"/>
      <c r="AK166" s="296"/>
      <c r="AL166" s="296"/>
      <c r="AM166" s="296"/>
      <c r="AN166" s="296"/>
      <c r="AO166" s="296"/>
      <c r="AP166" s="296"/>
      <c r="AQ166" s="296"/>
      <c r="AR166" s="296"/>
      <c r="AS166" s="296"/>
      <c r="AT166" s="296"/>
      <c r="AU166" s="296"/>
      <c r="AV166" s="296"/>
      <c r="AW166" s="296"/>
      <c r="AX166" s="296"/>
      <c r="AY166" s="296"/>
      <c r="AZ166" s="296"/>
      <c r="BA166" s="296"/>
      <c r="BB166" s="296"/>
      <c r="BC166" s="296"/>
      <c r="BD166" s="296"/>
      <c r="BE166" s="296"/>
      <c r="BF166" s="296"/>
      <c r="BG166" s="296"/>
      <c r="BH166" s="296"/>
      <c r="BI166" s="296"/>
      <c r="BJ166" s="296"/>
      <c r="BK166" s="296"/>
      <c r="BL166" s="296"/>
      <c r="BM166" s="296"/>
      <c r="BN166" s="296"/>
      <c r="BO166" s="296"/>
      <c r="BP166" s="296"/>
      <c r="BQ166" s="296"/>
      <c r="BR166" s="296"/>
      <c r="BS166" s="296"/>
      <c r="BT166" s="296"/>
      <c r="BU166" s="296"/>
      <c r="BV166" s="296"/>
      <c r="BW166" s="296"/>
    </row>
    <row r="167" spans="9:75">
      <c r="I167" s="296"/>
      <c r="J167" s="296"/>
      <c r="K167" s="296"/>
      <c r="L167" s="296"/>
      <c r="M167" s="296"/>
      <c r="N167" s="296"/>
      <c r="O167" s="296"/>
      <c r="P167" s="296"/>
      <c r="Q167" s="296"/>
      <c r="R167" s="296"/>
      <c r="S167" s="296"/>
      <c r="T167" s="296"/>
      <c r="U167" s="296"/>
      <c r="V167" s="296"/>
      <c r="W167" s="296"/>
      <c r="X167" s="296"/>
      <c r="Y167" s="296"/>
      <c r="Z167" s="296"/>
      <c r="AA167" s="296"/>
      <c r="AB167" s="296"/>
      <c r="AC167" s="296"/>
      <c r="AD167" s="296"/>
      <c r="AE167" s="296"/>
      <c r="AF167" s="296"/>
      <c r="AG167" s="296"/>
      <c r="AH167" s="296"/>
      <c r="AI167" s="296"/>
      <c r="AJ167" s="296"/>
      <c r="AK167" s="296"/>
      <c r="AL167" s="296"/>
      <c r="AM167" s="296"/>
      <c r="AN167" s="296"/>
      <c r="AO167" s="296"/>
      <c r="AP167" s="296"/>
      <c r="AQ167" s="296"/>
      <c r="AR167" s="296"/>
      <c r="AS167" s="296"/>
      <c r="AT167" s="296"/>
      <c r="AU167" s="296"/>
      <c r="AV167" s="296"/>
      <c r="AW167" s="296"/>
      <c r="AX167" s="296"/>
      <c r="AY167" s="296"/>
      <c r="AZ167" s="296"/>
      <c r="BA167" s="296"/>
      <c r="BB167" s="296"/>
      <c r="BC167" s="296"/>
      <c r="BD167" s="296"/>
      <c r="BE167" s="296"/>
      <c r="BF167" s="296"/>
      <c r="BG167" s="296"/>
      <c r="BH167" s="296"/>
      <c r="BI167" s="296"/>
      <c r="BJ167" s="296"/>
      <c r="BK167" s="296"/>
      <c r="BL167" s="296"/>
      <c r="BM167" s="296"/>
      <c r="BN167" s="296"/>
      <c r="BO167" s="296"/>
      <c r="BP167" s="296"/>
      <c r="BQ167" s="296"/>
      <c r="BR167" s="296"/>
      <c r="BS167" s="296"/>
      <c r="BT167" s="296"/>
      <c r="BU167" s="296"/>
      <c r="BV167" s="296"/>
      <c r="BW167" s="296"/>
    </row>
    <row r="168" spans="9:75">
      <c r="I168" s="296"/>
      <c r="J168" s="296"/>
      <c r="K168" s="296"/>
      <c r="L168" s="296"/>
      <c r="M168" s="296"/>
      <c r="N168" s="296"/>
      <c r="O168" s="296"/>
      <c r="P168" s="296"/>
      <c r="Q168" s="296"/>
      <c r="R168" s="296"/>
      <c r="S168" s="296"/>
      <c r="T168" s="296"/>
      <c r="U168" s="296"/>
      <c r="V168" s="296"/>
      <c r="W168" s="296"/>
      <c r="X168" s="296"/>
      <c r="Y168" s="296"/>
      <c r="Z168" s="296"/>
      <c r="AA168" s="296"/>
      <c r="AB168" s="296"/>
      <c r="AC168" s="296"/>
      <c r="AD168" s="296"/>
      <c r="AE168" s="296"/>
      <c r="AF168" s="296"/>
      <c r="AG168" s="296"/>
      <c r="AH168" s="296"/>
      <c r="AI168" s="296"/>
      <c r="AJ168" s="296"/>
      <c r="AK168" s="296"/>
      <c r="AL168" s="296"/>
      <c r="AM168" s="296"/>
      <c r="AN168" s="296"/>
      <c r="AO168" s="296"/>
      <c r="AP168" s="296"/>
      <c r="AQ168" s="296"/>
      <c r="AR168" s="296"/>
      <c r="AS168" s="296"/>
      <c r="AT168" s="296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296"/>
      <c r="BF168" s="296"/>
      <c r="BG168" s="296"/>
      <c r="BH168" s="296"/>
      <c r="BI168" s="296"/>
      <c r="BJ168" s="296"/>
      <c r="BK168" s="296"/>
      <c r="BL168" s="296"/>
      <c r="BM168" s="296"/>
      <c r="BN168" s="296"/>
      <c r="BO168" s="296"/>
      <c r="BP168" s="296"/>
      <c r="BQ168" s="296"/>
      <c r="BR168" s="296"/>
      <c r="BS168" s="296"/>
      <c r="BT168" s="296"/>
      <c r="BU168" s="296"/>
      <c r="BV168" s="296"/>
      <c r="BW168" s="296"/>
    </row>
    <row r="169" spans="9:75">
      <c r="I169" s="296"/>
      <c r="J169" s="296"/>
      <c r="K169" s="296"/>
      <c r="L169" s="296"/>
      <c r="M169" s="296"/>
      <c r="N169" s="296"/>
      <c r="O169" s="296"/>
      <c r="P169" s="296"/>
      <c r="Q169" s="296"/>
      <c r="R169" s="296"/>
      <c r="S169" s="296"/>
      <c r="T169" s="296"/>
      <c r="U169" s="296"/>
      <c r="V169" s="296"/>
      <c r="W169" s="296"/>
      <c r="X169" s="296"/>
      <c r="Y169" s="296"/>
      <c r="Z169" s="296"/>
      <c r="AA169" s="296"/>
      <c r="AB169" s="296"/>
      <c r="AC169" s="296"/>
      <c r="AD169" s="296"/>
      <c r="AE169" s="296"/>
      <c r="AF169" s="296"/>
      <c r="AG169" s="296"/>
      <c r="AH169" s="296"/>
      <c r="AI169" s="296"/>
      <c r="AJ169" s="296"/>
      <c r="AK169" s="296"/>
      <c r="AL169" s="296"/>
      <c r="AM169" s="296"/>
      <c r="AN169" s="296"/>
      <c r="AO169" s="296"/>
      <c r="AP169" s="296"/>
      <c r="AQ169" s="296"/>
      <c r="AR169" s="296"/>
      <c r="AS169" s="296"/>
      <c r="AT169" s="296"/>
      <c r="AU169" s="296"/>
      <c r="AV169" s="296"/>
      <c r="AW169" s="296"/>
      <c r="AX169" s="296"/>
      <c r="AY169" s="296"/>
      <c r="AZ169" s="296"/>
      <c r="BA169" s="296"/>
      <c r="BB169" s="296"/>
      <c r="BC169" s="296"/>
      <c r="BD169" s="296"/>
      <c r="BE169" s="296"/>
      <c r="BF169" s="296"/>
      <c r="BG169" s="296"/>
      <c r="BH169" s="296"/>
      <c r="BI169" s="296"/>
      <c r="BJ169" s="296"/>
      <c r="BK169" s="296"/>
      <c r="BL169" s="296"/>
      <c r="BM169" s="296"/>
      <c r="BN169" s="296"/>
      <c r="BO169" s="296"/>
      <c r="BP169" s="296"/>
      <c r="BQ169" s="296"/>
      <c r="BR169" s="296"/>
      <c r="BS169" s="296"/>
      <c r="BT169" s="296"/>
      <c r="BU169" s="296"/>
      <c r="BV169" s="296"/>
      <c r="BW169" s="296"/>
    </row>
    <row r="170" spans="9:75">
      <c r="I170" s="296"/>
      <c r="J170" s="296"/>
      <c r="K170" s="296"/>
      <c r="L170" s="296"/>
      <c r="M170" s="296"/>
      <c r="N170" s="296"/>
      <c r="O170" s="296"/>
      <c r="P170" s="296"/>
      <c r="Q170" s="296"/>
      <c r="R170" s="296"/>
      <c r="S170" s="296"/>
      <c r="T170" s="296"/>
      <c r="U170" s="296"/>
      <c r="V170" s="296"/>
      <c r="W170" s="296"/>
      <c r="X170" s="296"/>
      <c r="Y170" s="296"/>
      <c r="Z170" s="296"/>
      <c r="AA170" s="296"/>
      <c r="AB170" s="296"/>
      <c r="AC170" s="296"/>
      <c r="AD170" s="296"/>
      <c r="AE170" s="296"/>
      <c r="AF170" s="296"/>
      <c r="AG170" s="296"/>
      <c r="AH170" s="296"/>
      <c r="AI170" s="296"/>
      <c r="AJ170" s="296"/>
      <c r="AK170" s="296"/>
      <c r="AL170" s="296"/>
      <c r="AM170" s="296"/>
      <c r="AN170" s="296"/>
      <c r="AO170" s="296"/>
      <c r="AP170" s="296"/>
      <c r="AQ170" s="296"/>
      <c r="AR170" s="296"/>
      <c r="AS170" s="296"/>
      <c r="AT170" s="296"/>
      <c r="AU170" s="296"/>
      <c r="AV170" s="296"/>
      <c r="AW170" s="296"/>
      <c r="AX170" s="296"/>
      <c r="AY170" s="296"/>
      <c r="AZ170" s="296"/>
      <c r="BA170" s="296"/>
      <c r="BB170" s="296"/>
      <c r="BC170" s="296"/>
      <c r="BD170" s="296"/>
      <c r="BE170" s="296"/>
      <c r="BF170" s="296"/>
      <c r="BG170" s="296"/>
      <c r="BH170" s="296"/>
      <c r="BI170" s="296"/>
      <c r="BJ170" s="296"/>
      <c r="BK170" s="296"/>
      <c r="BL170" s="296"/>
      <c r="BM170" s="296"/>
      <c r="BN170" s="296"/>
      <c r="BO170" s="296"/>
      <c r="BP170" s="296"/>
      <c r="BQ170" s="296"/>
      <c r="BR170" s="296"/>
      <c r="BS170" s="296"/>
      <c r="BT170" s="296"/>
      <c r="BU170" s="296"/>
      <c r="BV170" s="296"/>
      <c r="BW170" s="296"/>
    </row>
    <row r="171" spans="9:75">
      <c r="I171" s="296"/>
      <c r="J171" s="296"/>
      <c r="K171" s="296"/>
      <c r="L171" s="296"/>
      <c r="M171" s="296"/>
      <c r="N171" s="296"/>
      <c r="O171" s="296"/>
      <c r="P171" s="296"/>
      <c r="Q171" s="296"/>
      <c r="R171" s="296"/>
      <c r="S171" s="296"/>
      <c r="T171" s="296"/>
      <c r="U171" s="296"/>
      <c r="V171" s="296"/>
      <c r="W171" s="296"/>
      <c r="X171" s="296"/>
      <c r="Y171" s="296"/>
      <c r="Z171" s="296"/>
      <c r="AA171" s="296"/>
      <c r="AB171" s="296"/>
      <c r="AC171" s="296"/>
      <c r="AD171" s="296"/>
      <c r="AE171" s="296"/>
      <c r="AF171" s="296"/>
      <c r="AG171" s="296"/>
      <c r="AH171" s="296"/>
      <c r="AI171" s="296"/>
      <c r="AJ171" s="296"/>
      <c r="AK171" s="296"/>
      <c r="AL171" s="296"/>
      <c r="AM171" s="296"/>
      <c r="AN171" s="296"/>
      <c r="AO171" s="296"/>
      <c r="AP171" s="296"/>
      <c r="AQ171" s="296"/>
      <c r="AR171" s="296"/>
      <c r="AS171" s="296"/>
      <c r="AT171" s="296"/>
      <c r="AU171" s="296"/>
      <c r="AV171" s="296"/>
      <c r="AW171" s="296"/>
      <c r="AX171" s="296"/>
      <c r="AY171" s="296"/>
      <c r="AZ171" s="296"/>
      <c r="BA171" s="296"/>
      <c r="BB171" s="296"/>
      <c r="BC171" s="296"/>
      <c r="BD171" s="296"/>
      <c r="BE171" s="296"/>
      <c r="BF171" s="296"/>
      <c r="BG171" s="296"/>
      <c r="BH171" s="296"/>
      <c r="BI171" s="296"/>
      <c r="BJ171" s="296"/>
      <c r="BK171" s="296"/>
      <c r="BL171" s="296"/>
      <c r="BM171" s="296"/>
      <c r="BN171" s="296"/>
      <c r="BO171" s="296"/>
      <c r="BP171" s="296"/>
      <c r="BQ171" s="296"/>
      <c r="BR171" s="296"/>
      <c r="BS171" s="296"/>
      <c r="BT171" s="296"/>
      <c r="BU171" s="296"/>
      <c r="BV171" s="296"/>
      <c r="BW171" s="296"/>
    </row>
    <row r="172" spans="9:75">
      <c r="I172" s="296"/>
      <c r="J172" s="296"/>
      <c r="K172" s="296"/>
      <c r="L172" s="296"/>
      <c r="M172" s="296"/>
      <c r="N172" s="296"/>
      <c r="O172" s="296"/>
      <c r="P172" s="296"/>
      <c r="Q172" s="296"/>
      <c r="R172" s="296"/>
      <c r="S172" s="296"/>
      <c r="T172" s="296"/>
      <c r="U172" s="296"/>
      <c r="V172" s="296"/>
      <c r="W172" s="296"/>
      <c r="X172" s="296"/>
      <c r="Y172" s="296"/>
      <c r="Z172" s="296"/>
      <c r="AA172" s="296"/>
      <c r="AB172" s="296"/>
      <c r="AC172" s="296"/>
      <c r="AD172" s="296"/>
      <c r="AE172" s="296"/>
      <c r="AF172" s="296"/>
      <c r="AG172" s="296"/>
      <c r="AH172" s="296"/>
      <c r="AI172" s="296"/>
      <c r="AJ172" s="296"/>
      <c r="AK172" s="296"/>
      <c r="AL172" s="296"/>
      <c r="AM172" s="296"/>
      <c r="AN172" s="296"/>
      <c r="AO172" s="296"/>
      <c r="AP172" s="296"/>
      <c r="AQ172" s="296"/>
      <c r="AR172" s="296"/>
      <c r="AS172" s="296"/>
      <c r="AT172" s="296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296"/>
      <c r="BF172" s="296"/>
      <c r="BG172" s="296"/>
      <c r="BH172" s="296"/>
      <c r="BI172" s="296"/>
      <c r="BJ172" s="296"/>
      <c r="BK172" s="296"/>
      <c r="BL172" s="296"/>
      <c r="BM172" s="296"/>
      <c r="BN172" s="296"/>
      <c r="BO172" s="296"/>
      <c r="BP172" s="296"/>
      <c r="BQ172" s="296"/>
      <c r="BR172" s="296"/>
      <c r="BS172" s="296"/>
      <c r="BT172" s="296"/>
      <c r="BU172" s="296"/>
      <c r="BV172" s="296"/>
      <c r="BW172" s="296"/>
    </row>
    <row r="173" spans="9:75">
      <c r="I173" s="296"/>
      <c r="J173" s="296"/>
      <c r="K173" s="296"/>
      <c r="L173" s="296"/>
      <c r="M173" s="296"/>
      <c r="N173" s="296"/>
      <c r="O173" s="296"/>
      <c r="P173" s="296"/>
      <c r="Q173" s="296"/>
      <c r="R173" s="296"/>
      <c r="S173" s="296"/>
      <c r="T173" s="296"/>
      <c r="U173" s="296"/>
      <c r="V173" s="296"/>
      <c r="W173" s="296"/>
      <c r="X173" s="296"/>
      <c r="Y173" s="296"/>
      <c r="Z173" s="296"/>
      <c r="AA173" s="296"/>
      <c r="AB173" s="296"/>
      <c r="AC173" s="296"/>
      <c r="AD173" s="296"/>
      <c r="AE173" s="296"/>
      <c r="AF173" s="296"/>
      <c r="AG173" s="296"/>
      <c r="AH173" s="296"/>
      <c r="AI173" s="296"/>
      <c r="AJ173" s="296"/>
      <c r="AK173" s="296"/>
      <c r="AL173" s="296"/>
      <c r="AM173" s="296"/>
      <c r="AN173" s="296"/>
      <c r="AO173" s="296"/>
      <c r="AP173" s="296"/>
      <c r="AQ173" s="296"/>
      <c r="AR173" s="296"/>
      <c r="AS173" s="296"/>
      <c r="AT173" s="296"/>
      <c r="AU173" s="296"/>
      <c r="AV173" s="296"/>
      <c r="AW173" s="296"/>
      <c r="AX173" s="296"/>
      <c r="AY173" s="296"/>
      <c r="AZ173" s="296"/>
      <c r="BA173" s="296"/>
      <c r="BB173" s="296"/>
      <c r="BC173" s="296"/>
      <c r="BD173" s="296"/>
      <c r="BE173" s="296"/>
      <c r="BF173" s="296"/>
      <c r="BG173" s="296"/>
      <c r="BH173" s="296"/>
      <c r="BI173" s="296"/>
      <c r="BJ173" s="296"/>
      <c r="BK173" s="296"/>
      <c r="BL173" s="296"/>
      <c r="BM173" s="296"/>
      <c r="BN173" s="296"/>
      <c r="BO173" s="296"/>
      <c r="BP173" s="296"/>
      <c r="BQ173" s="296"/>
      <c r="BR173" s="296"/>
      <c r="BS173" s="296"/>
      <c r="BT173" s="296"/>
      <c r="BU173" s="296"/>
      <c r="BV173" s="296"/>
      <c r="BW173" s="296"/>
    </row>
    <row r="174" spans="9:75">
      <c r="I174" s="296"/>
      <c r="J174" s="296"/>
      <c r="K174" s="296"/>
      <c r="L174" s="296"/>
      <c r="M174" s="296"/>
      <c r="N174" s="296"/>
      <c r="O174" s="296"/>
      <c r="P174" s="296"/>
      <c r="Q174" s="296"/>
      <c r="R174" s="296"/>
      <c r="S174" s="296"/>
      <c r="T174" s="296"/>
      <c r="U174" s="296"/>
      <c r="V174" s="296"/>
      <c r="W174" s="296"/>
      <c r="X174" s="296"/>
      <c r="Y174" s="296"/>
      <c r="Z174" s="296"/>
      <c r="AA174" s="296"/>
      <c r="AB174" s="296"/>
      <c r="AC174" s="296"/>
      <c r="AD174" s="296"/>
      <c r="AE174" s="296"/>
      <c r="AF174" s="296"/>
      <c r="AG174" s="296"/>
      <c r="AH174" s="296"/>
      <c r="AI174" s="296"/>
      <c r="AJ174" s="296"/>
      <c r="AK174" s="296"/>
      <c r="AL174" s="296"/>
      <c r="AM174" s="296"/>
      <c r="AN174" s="296"/>
      <c r="AO174" s="296"/>
      <c r="AP174" s="296"/>
      <c r="AQ174" s="296"/>
      <c r="AR174" s="296"/>
      <c r="AS174" s="296"/>
      <c r="AT174" s="296"/>
      <c r="AU174" s="296"/>
      <c r="AV174" s="296"/>
      <c r="AW174" s="296"/>
      <c r="AX174" s="296"/>
      <c r="AY174" s="296"/>
      <c r="AZ174" s="296"/>
      <c r="BA174" s="296"/>
      <c r="BB174" s="296"/>
      <c r="BC174" s="296"/>
      <c r="BD174" s="296"/>
      <c r="BE174" s="296"/>
      <c r="BF174" s="296"/>
      <c r="BG174" s="296"/>
      <c r="BH174" s="296"/>
      <c r="BI174" s="296"/>
      <c r="BJ174" s="296"/>
      <c r="BK174" s="296"/>
      <c r="BL174" s="296"/>
      <c r="BM174" s="296"/>
      <c r="BN174" s="296"/>
      <c r="BO174" s="296"/>
      <c r="BP174" s="296"/>
      <c r="BQ174" s="296"/>
      <c r="BR174" s="296"/>
      <c r="BS174" s="296"/>
      <c r="BT174" s="296"/>
      <c r="BU174" s="296"/>
      <c r="BV174" s="296"/>
      <c r="BW174" s="296"/>
    </row>
    <row r="175" spans="9:75">
      <c r="I175" s="296"/>
      <c r="J175" s="296"/>
      <c r="K175" s="296"/>
      <c r="L175" s="296"/>
      <c r="M175" s="296"/>
      <c r="N175" s="296"/>
      <c r="O175" s="296"/>
      <c r="P175" s="296"/>
      <c r="Q175" s="296"/>
      <c r="R175" s="296"/>
      <c r="S175" s="296"/>
      <c r="T175" s="296"/>
      <c r="U175" s="296"/>
      <c r="V175" s="296"/>
      <c r="W175" s="296"/>
      <c r="X175" s="296"/>
      <c r="Y175" s="296"/>
      <c r="Z175" s="296"/>
      <c r="AA175" s="296"/>
      <c r="AB175" s="296"/>
      <c r="AC175" s="296"/>
      <c r="AD175" s="296"/>
      <c r="AE175" s="296"/>
      <c r="AF175" s="296"/>
      <c r="AG175" s="296"/>
      <c r="AH175" s="296"/>
      <c r="AI175" s="296"/>
      <c r="AJ175" s="296"/>
      <c r="AK175" s="296"/>
      <c r="AL175" s="296"/>
      <c r="AM175" s="296"/>
      <c r="AN175" s="296"/>
      <c r="AO175" s="296"/>
      <c r="AP175" s="296"/>
      <c r="AQ175" s="296"/>
      <c r="AR175" s="296"/>
      <c r="AS175" s="296"/>
      <c r="AT175" s="296"/>
      <c r="AU175" s="296"/>
      <c r="AV175" s="296"/>
      <c r="AW175" s="296"/>
      <c r="AX175" s="296"/>
      <c r="AY175" s="296"/>
      <c r="AZ175" s="296"/>
      <c r="BA175" s="296"/>
      <c r="BB175" s="296"/>
      <c r="BC175" s="296"/>
      <c r="BD175" s="296"/>
      <c r="BE175" s="296"/>
      <c r="BF175" s="296"/>
      <c r="BG175" s="296"/>
      <c r="BH175" s="296"/>
      <c r="BI175" s="296"/>
      <c r="BJ175" s="296"/>
      <c r="BK175" s="296"/>
      <c r="BL175" s="296"/>
      <c r="BM175" s="296"/>
      <c r="BN175" s="296"/>
      <c r="BO175" s="296"/>
      <c r="BP175" s="296"/>
      <c r="BQ175" s="296"/>
      <c r="BR175" s="296"/>
      <c r="BS175" s="296"/>
      <c r="BT175" s="296"/>
      <c r="BU175" s="296"/>
      <c r="BV175" s="296"/>
      <c r="BW175" s="296"/>
    </row>
    <row r="176" spans="9:75">
      <c r="I176" s="296"/>
      <c r="J176" s="296"/>
      <c r="K176" s="296"/>
      <c r="L176" s="296"/>
      <c r="M176" s="296"/>
      <c r="N176" s="296"/>
      <c r="O176" s="296"/>
      <c r="P176" s="296"/>
      <c r="Q176" s="296"/>
      <c r="R176" s="296"/>
      <c r="S176" s="296"/>
      <c r="T176" s="296"/>
      <c r="U176" s="296"/>
      <c r="V176" s="296"/>
      <c r="W176" s="296"/>
      <c r="X176" s="296"/>
      <c r="Y176" s="296"/>
      <c r="Z176" s="296"/>
      <c r="AA176" s="296"/>
      <c r="AB176" s="296"/>
      <c r="AC176" s="296"/>
      <c r="AD176" s="296"/>
      <c r="AE176" s="296"/>
      <c r="AF176" s="296"/>
      <c r="AG176" s="296"/>
      <c r="AH176" s="296"/>
      <c r="AI176" s="296"/>
      <c r="AJ176" s="296"/>
      <c r="AK176" s="296"/>
      <c r="AL176" s="296"/>
      <c r="AM176" s="296"/>
      <c r="AN176" s="296"/>
      <c r="AO176" s="296"/>
      <c r="AP176" s="296"/>
      <c r="AQ176" s="296"/>
      <c r="AR176" s="296"/>
      <c r="AS176" s="296"/>
      <c r="AT176" s="296"/>
      <c r="AU176" s="296"/>
      <c r="AV176" s="296"/>
      <c r="AW176" s="296"/>
      <c r="AX176" s="296"/>
      <c r="AY176" s="296"/>
      <c r="AZ176" s="296"/>
      <c r="BA176" s="296"/>
      <c r="BB176" s="296"/>
      <c r="BC176" s="296"/>
      <c r="BD176" s="296"/>
      <c r="BE176" s="296"/>
      <c r="BF176" s="296"/>
      <c r="BG176" s="296"/>
      <c r="BH176" s="296"/>
      <c r="BI176" s="296"/>
      <c r="BJ176" s="296"/>
      <c r="BK176" s="296"/>
      <c r="BL176" s="296"/>
      <c r="BM176" s="296"/>
      <c r="BN176" s="296"/>
      <c r="BO176" s="296"/>
      <c r="BP176" s="296"/>
      <c r="BQ176" s="296"/>
      <c r="BR176" s="296"/>
      <c r="BS176" s="296"/>
      <c r="BT176" s="296"/>
      <c r="BU176" s="296"/>
      <c r="BV176" s="296"/>
      <c r="BW176" s="296"/>
    </row>
    <row r="177" spans="9:75">
      <c r="I177" s="296"/>
      <c r="J177" s="296"/>
      <c r="K177" s="296"/>
      <c r="L177" s="296"/>
      <c r="M177" s="296"/>
      <c r="N177" s="296"/>
      <c r="O177" s="296"/>
      <c r="P177" s="296"/>
      <c r="Q177" s="296"/>
      <c r="R177" s="296"/>
      <c r="S177" s="296"/>
      <c r="T177" s="296"/>
      <c r="U177" s="296"/>
      <c r="V177" s="296"/>
      <c r="W177" s="296"/>
      <c r="X177" s="296"/>
      <c r="Y177" s="296"/>
      <c r="Z177" s="296"/>
      <c r="AA177" s="296"/>
      <c r="AB177" s="296"/>
      <c r="AC177" s="296"/>
      <c r="AD177" s="296"/>
      <c r="AE177" s="296"/>
      <c r="AF177" s="296"/>
      <c r="AG177" s="296"/>
      <c r="AH177" s="296"/>
      <c r="AI177" s="296"/>
      <c r="AJ177" s="296"/>
      <c r="AK177" s="296"/>
      <c r="AL177" s="296"/>
      <c r="AM177" s="296"/>
      <c r="AN177" s="296"/>
      <c r="AO177" s="296"/>
      <c r="AP177" s="296"/>
      <c r="AQ177" s="296"/>
      <c r="AR177" s="296"/>
      <c r="AS177" s="296"/>
      <c r="AT177" s="296"/>
      <c r="AU177" s="296"/>
      <c r="AV177" s="296"/>
      <c r="AW177" s="296"/>
      <c r="AX177" s="296"/>
      <c r="AY177" s="296"/>
      <c r="AZ177" s="296"/>
      <c r="BA177" s="296"/>
      <c r="BB177" s="296"/>
      <c r="BC177" s="296"/>
      <c r="BD177" s="296"/>
      <c r="BE177" s="296"/>
      <c r="BF177" s="296"/>
      <c r="BG177" s="296"/>
      <c r="BH177" s="296"/>
      <c r="BI177" s="296"/>
      <c r="BJ177" s="296"/>
      <c r="BK177" s="296"/>
      <c r="BL177" s="296"/>
      <c r="BM177" s="296"/>
      <c r="BN177" s="296"/>
      <c r="BO177" s="296"/>
      <c r="BP177" s="296"/>
      <c r="BQ177" s="296"/>
      <c r="BR177" s="296"/>
      <c r="BS177" s="296"/>
      <c r="BT177" s="296"/>
      <c r="BU177" s="296"/>
      <c r="BV177" s="296"/>
      <c r="BW177" s="296"/>
    </row>
  </sheetData>
  <sheetProtection formatCells="0" selectLockedCells="1"/>
  <mergeCells count="904"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  <mergeCell ref="BI128:BX129"/>
    <mergeCell ref="B132:BC132"/>
    <mergeCell ref="CD124:CG125"/>
    <mergeCell ref="CH124:CH125"/>
    <mergeCell ref="CI124:CL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4:CC125"/>
    <mergeCell ref="CC120:CC121"/>
    <mergeCell ref="CD120:CG121"/>
    <mergeCell ref="CH120:CH121"/>
    <mergeCell ref="CI120:CL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I88:BX89"/>
    <mergeCell ref="BY88:CB89"/>
    <mergeCell ref="CC88:CC89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CI74:CL75"/>
    <mergeCell ref="CM74:CM75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AU68:BC70"/>
    <mergeCell ref="BG68:BH69"/>
    <mergeCell ref="BI68:BX69"/>
    <mergeCell ref="BY68:CB69"/>
    <mergeCell ref="CC68:CC69"/>
    <mergeCell ref="CD68:CG69"/>
    <mergeCell ref="CH68:CH69"/>
    <mergeCell ref="CI68:CL69"/>
    <mergeCell ref="B68:R70"/>
    <mergeCell ref="S68:U70"/>
    <mergeCell ref="V68:X70"/>
    <mergeCell ref="Y68:AA70"/>
    <mergeCell ref="AB68:AD70"/>
    <mergeCell ref="AE68:AG70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4:CH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CH30:CH31"/>
    <mergeCell ref="CI30:CL31"/>
    <mergeCell ref="CM30:CM31"/>
    <mergeCell ref="CN30:CQ31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AD29:AS30"/>
    <mergeCell ref="AU29:BC31"/>
    <mergeCell ref="B30:G31"/>
    <mergeCell ref="I30:L32"/>
    <mergeCell ref="N30:Q3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Y24:AY26"/>
    <mergeCell ref="AZ24:BC26"/>
    <mergeCell ref="BG25:BH28"/>
    <mergeCell ref="AK21:AN22"/>
    <mergeCell ref="AU21:AX22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S18:CV20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B20:G20"/>
    <mergeCell ref="AD20:AI20"/>
    <mergeCell ref="BP10:CW11"/>
    <mergeCell ref="AP12:BD13"/>
    <mergeCell ref="BF12:BT13"/>
    <mergeCell ref="BF14:BT16"/>
    <mergeCell ref="CD14:CG16"/>
    <mergeCell ref="CI14:CV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K14:AN16"/>
    <mergeCell ref="AP14:BD16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paperSize="9" scale="38" firstPageNumber="0" orientation="portrait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D6" sqref="D6"/>
    </sheetView>
  </sheetViews>
  <sheetFormatPr defaultRowHeight="12.75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>
      <c r="B1" s="107" t="s">
        <v>179</v>
      </c>
    </row>
    <row r="2" spans="2:11">
      <c r="B2" s="8"/>
    </row>
    <row r="3" spans="2:11">
      <c r="B3" s="8" t="s">
        <v>180</v>
      </c>
    </row>
    <row r="5" spans="2:11">
      <c r="B5" t="s">
        <v>181</v>
      </c>
      <c r="D5" s="108">
        <f>'Character Sheet'!AH8</f>
        <v>1.78</v>
      </c>
      <c r="E5" t="s">
        <v>238</v>
      </c>
    </row>
    <row r="6" spans="2:11" ht="12.75" customHeight="1">
      <c r="B6" t="s">
        <v>182</v>
      </c>
      <c r="D6" s="109">
        <v>20</v>
      </c>
      <c r="E6" t="s">
        <v>183</v>
      </c>
      <c r="K6" s="110"/>
    </row>
    <row r="7" spans="2:11" ht="12.75" customHeight="1">
      <c r="B7" t="s">
        <v>184</v>
      </c>
      <c r="D7" s="111" t="s">
        <v>185</v>
      </c>
      <c r="E7" t="s">
        <v>186</v>
      </c>
    </row>
    <row r="8" spans="2:11" ht="13.5" customHeight="1">
      <c r="B8" t="s">
        <v>187</v>
      </c>
      <c r="D8" s="112">
        <f>'Character Sheet'!CD36</f>
        <v>0</v>
      </c>
      <c r="E8" t="s">
        <v>188</v>
      </c>
    </row>
    <row r="10" spans="2:11">
      <c r="D10" s="297" t="s">
        <v>189</v>
      </c>
      <c r="E10" s="297"/>
      <c r="F10" s="297"/>
      <c r="G10" s="297"/>
      <c r="H10" s="297"/>
    </row>
    <row r="11" spans="2:11">
      <c r="B11" s="113" t="s">
        <v>190</v>
      </c>
      <c r="C11" s="114" t="s">
        <v>191</v>
      </c>
      <c r="D11" s="115" t="s">
        <v>192</v>
      </c>
      <c r="E11" s="116" t="s">
        <v>193</v>
      </c>
      <c r="F11" s="117" t="s">
        <v>192</v>
      </c>
      <c r="G11" s="117" t="s">
        <v>193</v>
      </c>
      <c r="H11" s="113" t="s">
        <v>194</v>
      </c>
    </row>
    <row r="12" spans="2:11">
      <c r="B12" s="118" t="s">
        <v>195</v>
      </c>
      <c r="C12" s="119" t="s">
        <v>196</v>
      </c>
      <c r="D12" s="115" t="s">
        <v>197</v>
      </c>
      <c r="E12" s="120" t="s">
        <v>198</v>
      </c>
      <c r="F12" s="117" t="s">
        <v>199</v>
      </c>
      <c r="G12" s="117" t="s">
        <v>200</v>
      </c>
      <c r="H12" s="121" t="s">
        <v>201</v>
      </c>
    </row>
    <row r="13" spans="2:11">
      <c r="B13" s="122">
        <v>1</v>
      </c>
      <c r="C13" s="123">
        <f t="shared" ref="C13:C32" si="0">B13+$D$8</f>
        <v>1</v>
      </c>
      <c r="D13" s="124">
        <f>IF($D$7="N",(IF(C13&lt;11,$F$35,$F$35+(C13-10)*0.4))/10*$D$6,(IF(C13&lt;11,$F$35*1.25,$F$35+(C13-10)*0.4))/10*$D$6*1.25)</f>
        <v>4</v>
      </c>
      <c r="E13" s="124">
        <f>IF($D$7="N",(IF(C13&lt;11,$F$36,$F$36+(C13-10)*0.2))/10*$D$6,(IF(C13&lt;11,$F$36*1.25,$F$36+(C13-10)*0.2))/10*$D$6*1.25)</f>
        <v>2.4000000000000004</v>
      </c>
      <c r="F13" s="124">
        <f>IF($D$7="N",(IF(C13&lt;11,$F$37,$F$37+(C13-10)*0.25*0.4))/10*$D$6,(IF(C13&lt;11,$F$37*1.25,$F$37+(C13-10)*0.25/3))/10*$D$6*1.25)</f>
        <v>1.6</v>
      </c>
      <c r="G13" s="124">
        <f>IF($D$7="N",(IF(C13&lt;11,$F$38,$F$38+(C13-10)*0.125*0.4))/10*$D$6,(IF(C13&lt;11,$F$38*1.25,$F$38+(C13-10)*0.125*0.4))/10*$D$6*1.25)</f>
        <v>1.6</v>
      </c>
      <c r="H13" s="125">
        <f>IF($D$7="N",(IF(C13&lt;11,$F$39,$F$39+(C13-10)*0.125*0.4))/10*$D$6,(IF(C13&lt;11,$F$39*1.25,$F$39+(C13-10)*0.125*0.4))/10*$D$6*1.25)</f>
        <v>0.8</v>
      </c>
    </row>
    <row r="14" spans="2:11">
      <c r="B14" s="126">
        <v>2</v>
      </c>
      <c r="C14" s="127">
        <f t="shared" si="0"/>
        <v>2</v>
      </c>
      <c r="D14" s="128">
        <f>IF($D$7="N",(IF(C14&lt;11,$F$35,$F$35+(C14-10)*0.4))/10*$D$6,(IF(C14&lt;11,$F$35*1.25,$F$35+(C14-10)*0.4))/10*$D$6*1.25)</f>
        <v>4</v>
      </c>
      <c r="E14" s="128">
        <f t="shared" ref="E14:E32" si="1">IF($D$7="N",(IF(C14&lt;11,$F$36,$F$36+(C14-10)*0.2))/10*$D$6,(IF(C14&lt;11,$F$36*1.25,$F$36+(C14-10)*0.2))/10*$D$6*1.25)</f>
        <v>2.4000000000000004</v>
      </c>
      <c r="F14" s="128">
        <f t="shared" ref="F14:F32" si="2">IF($D$7="N",(IF(C14&lt;11,$F$37,$F$37+(C14-10)*0.25*0.4))/10*$D$6,(IF(C14&lt;11,$F$37*1.25,$F$37+(C14-10)*0.25/3))/10*$D$6*1.25)</f>
        <v>1.6</v>
      </c>
      <c r="G14" s="128">
        <f t="shared" ref="G14:G32" si="3">IF($D$7="N",(IF(C14&lt;11,$F$38,$F$38+(C14-10)*0.125*0.4))/10*$D$6,(IF(C14&lt;11,$F$38*1.25,$F$38+(C14-10)*0.125*0.4))/10*$D$6*1.25)</f>
        <v>1.6</v>
      </c>
      <c r="H14" s="129">
        <f t="shared" ref="H14:H32" si="4">IF($D$7="N",(IF(C14&lt;11,$F$39,$F$39+(C14-10)*0.125*0.4))/10*$D$6,(IF(C14&lt;11,$F$39*1.25,$F$39+(C14-10)*0.125*0.4))/10*$D$6*1.25)</f>
        <v>0.8</v>
      </c>
    </row>
    <row r="15" spans="2:11">
      <c r="B15" s="126">
        <v>3</v>
      </c>
      <c r="C15" s="127">
        <f t="shared" si="0"/>
        <v>3</v>
      </c>
      <c r="D15" s="128">
        <f t="shared" ref="D15:D32" si="5">IF($D$7="N",(IF(C15&lt;11,$F$35,$F$35+(C15-10)*0.4))/10*$D$6,(IF(C15&lt;11,$F$35*1.25,$F$35+(C15-10)*0.4))/10*$D$6*1.25)</f>
        <v>4</v>
      </c>
      <c r="E15" s="128">
        <f t="shared" si="1"/>
        <v>2.4000000000000004</v>
      </c>
      <c r="F15" s="128">
        <f t="shared" si="2"/>
        <v>1.6</v>
      </c>
      <c r="G15" s="128">
        <f t="shared" si="3"/>
        <v>1.6</v>
      </c>
      <c r="H15" s="129">
        <f t="shared" si="4"/>
        <v>0.8</v>
      </c>
    </row>
    <row r="16" spans="2:11">
      <c r="B16" s="126">
        <v>4</v>
      </c>
      <c r="C16" s="127">
        <f t="shared" si="0"/>
        <v>4</v>
      </c>
      <c r="D16" s="128">
        <f t="shared" si="5"/>
        <v>4</v>
      </c>
      <c r="E16" s="128">
        <f t="shared" si="1"/>
        <v>2.4000000000000004</v>
      </c>
      <c r="F16" s="128">
        <f t="shared" si="2"/>
        <v>1.6</v>
      </c>
      <c r="G16" s="128">
        <f t="shared" si="3"/>
        <v>1.6</v>
      </c>
      <c r="H16" s="129">
        <f t="shared" si="4"/>
        <v>0.8</v>
      </c>
    </row>
    <row r="17" spans="2:8">
      <c r="B17" s="126">
        <v>5</v>
      </c>
      <c r="C17" s="127">
        <f t="shared" si="0"/>
        <v>5</v>
      </c>
      <c r="D17" s="128">
        <f t="shared" si="5"/>
        <v>4</v>
      </c>
      <c r="E17" s="128">
        <f t="shared" si="1"/>
        <v>2.4000000000000004</v>
      </c>
      <c r="F17" s="128">
        <f t="shared" si="2"/>
        <v>1.6</v>
      </c>
      <c r="G17" s="128">
        <f t="shared" si="3"/>
        <v>1.6</v>
      </c>
      <c r="H17" s="129">
        <f t="shared" si="4"/>
        <v>0.8</v>
      </c>
    </row>
    <row r="18" spans="2:8">
      <c r="B18" s="126">
        <v>6</v>
      </c>
      <c r="C18" s="127">
        <f t="shared" si="0"/>
        <v>6</v>
      </c>
      <c r="D18" s="128">
        <f t="shared" si="5"/>
        <v>4</v>
      </c>
      <c r="E18" s="128">
        <f t="shared" si="1"/>
        <v>2.4000000000000004</v>
      </c>
      <c r="F18" s="128">
        <f t="shared" si="2"/>
        <v>1.6</v>
      </c>
      <c r="G18" s="128">
        <f t="shared" si="3"/>
        <v>1.6</v>
      </c>
      <c r="H18" s="129">
        <f t="shared" si="4"/>
        <v>0.8</v>
      </c>
    </row>
    <row r="19" spans="2:8">
      <c r="B19" s="126">
        <v>7</v>
      </c>
      <c r="C19" s="127">
        <f t="shared" si="0"/>
        <v>7</v>
      </c>
      <c r="D19" s="128">
        <f t="shared" si="5"/>
        <v>4</v>
      </c>
      <c r="E19" s="128">
        <f t="shared" si="1"/>
        <v>2.4000000000000004</v>
      </c>
      <c r="F19" s="128">
        <f t="shared" si="2"/>
        <v>1.6</v>
      </c>
      <c r="G19" s="128">
        <f t="shared" si="3"/>
        <v>1.6</v>
      </c>
      <c r="H19" s="129">
        <f t="shared" si="4"/>
        <v>0.8</v>
      </c>
    </row>
    <row r="20" spans="2:8">
      <c r="B20" s="126">
        <v>8</v>
      </c>
      <c r="C20" s="127">
        <f t="shared" si="0"/>
        <v>8</v>
      </c>
      <c r="D20" s="128">
        <f t="shared" si="5"/>
        <v>4</v>
      </c>
      <c r="E20" s="128">
        <f t="shared" si="1"/>
        <v>2.4000000000000004</v>
      </c>
      <c r="F20" s="128">
        <f t="shared" si="2"/>
        <v>1.6</v>
      </c>
      <c r="G20" s="128">
        <f t="shared" si="3"/>
        <v>1.6</v>
      </c>
      <c r="H20" s="129">
        <f t="shared" si="4"/>
        <v>0.8</v>
      </c>
    </row>
    <row r="21" spans="2:8">
      <c r="B21" s="126">
        <v>9</v>
      </c>
      <c r="C21" s="127">
        <f t="shared" si="0"/>
        <v>9</v>
      </c>
      <c r="D21" s="128">
        <f t="shared" si="5"/>
        <v>4</v>
      </c>
      <c r="E21" s="128">
        <f t="shared" si="1"/>
        <v>2.4000000000000004</v>
      </c>
      <c r="F21" s="128">
        <f t="shared" si="2"/>
        <v>1.6</v>
      </c>
      <c r="G21" s="128">
        <f t="shared" si="3"/>
        <v>1.6</v>
      </c>
      <c r="H21" s="129">
        <f t="shared" si="4"/>
        <v>0.8</v>
      </c>
    </row>
    <row r="22" spans="2:8">
      <c r="B22" s="126">
        <v>10</v>
      </c>
      <c r="C22" s="127">
        <f t="shared" si="0"/>
        <v>10</v>
      </c>
      <c r="D22" s="128">
        <f t="shared" si="5"/>
        <v>4</v>
      </c>
      <c r="E22" s="128">
        <f t="shared" si="1"/>
        <v>2.4000000000000004</v>
      </c>
      <c r="F22" s="128">
        <f t="shared" si="2"/>
        <v>1.6</v>
      </c>
      <c r="G22" s="128">
        <f t="shared" si="3"/>
        <v>1.6</v>
      </c>
      <c r="H22" s="129">
        <f t="shared" si="4"/>
        <v>0.8</v>
      </c>
    </row>
    <row r="23" spans="2:8">
      <c r="B23" s="126">
        <v>11</v>
      </c>
      <c r="C23" s="127">
        <f t="shared" si="0"/>
        <v>11</v>
      </c>
      <c r="D23" s="128">
        <f t="shared" si="5"/>
        <v>4.8</v>
      </c>
      <c r="E23" s="128">
        <f t="shared" si="1"/>
        <v>2.8000000000000003</v>
      </c>
      <c r="F23" s="128">
        <f t="shared" si="2"/>
        <v>1.7999999999999998</v>
      </c>
      <c r="G23" s="128">
        <f t="shared" si="3"/>
        <v>1.7000000000000002</v>
      </c>
      <c r="H23" s="129">
        <f t="shared" si="4"/>
        <v>0.89999999999999991</v>
      </c>
    </row>
    <row r="24" spans="2:8">
      <c r="B24" s="126">
        <v>12</v>
      </c>
      <c r="C24" s="127">
        <f t="shared" si="0"/>
        <v>12</v>
      </c>
      <c r="D24" s="128">
        <f t="shared" si="5"/>
        <v>5.6</v>
      </c>
      <c r="E24" s="128">
        <f t="shared" si="1"/>
        <v>3.2</v>
      </c>
      <c r="F24" s="128">
        <f t="shared" si="2"/>
        <v>2</v>
      </c>
      <c r="G24" s="128">
        <f t="shared" si="3"/>
        <v>1.7999999999999998</v>
      </c>
      <c r="H24" s="129">
        <f t="shared" si="4"/>
        <v>1</v>
      </c>
    </row>
    <row r="25" spans="2:8">
      <c r="B25" s="126">
        <v>13</v>
      </c>
      <c r="C25" s="127">
        <f t="shared" si="0"/>
        <v>13</v>
      </c>
      <c r="D25" s="128">
        <f t="shared" si="5"/>
        <v>6.4</v>
      </c>
      <c r="E25" s="128">
        <f t="shared" si="1"/>
        <v>3.6000000000000005</v>
      </c>
      <c r="F25" s="128">
        <f t="shared" si="2"/>
        <v>2.2000000000000002</v>
      </c>
      <c r="G25" s="128">
        <f t="shared" si="3"/>
        <v>1.9</v>
      </c>
      <c r="H25" s="129">
        <f t="shared" si="4"/>
        <v>1.1000000000000001</v>
      </c>
    </row>
    <row r="26" spans="2:8">
      <c r="B26" s="126">
        <v>14</v>
      </c>
      <c r="C26" s="127">
        <f t="shared" si="0"/>
        <v>14</v>
      </c>
      <c r="D26" s="128">
        <f t="shared" si="5"/>
        <v>7.1999999999999993</v>
      </c>
      <c r="E26" s="128">
        <f t="shared" si="1"/>
        <v>4</v>
      </c>
      <c r="F26" s="128">
        <f t="shared" si="2"/>
        <v>2.4000000000000004</v>
      </c>
      <c r="G26" s="128">
        <f t="shared" si="3"/>
        <v>2</v>
      </c>
      <c r="H26" s="129">
        <f t="shared" si="4"/>
        <v>1.2000000000000002</v>
      </c>
    </row>
    <row r="27" spans="2:8">
      <c r="B27" s="126">
        <v>15</v>
      </c>
      <c r="C27" s="127">
        <f t="shared" si="0"/>
        <v>15</v>
      </c>
      <c r="D27" s="128">
        <f t="shared" si="5"/>
        <v>8</v>
      </c>
      <c r="E27" s="128">
        <f t="shared" si="1"/>
        <v>4.4000000000000004</v>
      </c>
      <c r="F27" s="128">
        <f t="shared" si="2"/>
        <v>2.6</v>
      </c>
      <c r="G27" s="128">
        <f t="shared" si="3"/>
        <v>2.1</v>
      </c>
      <c r="H27" s="129">
        <f t="shared" si="4"/>
        <v>1.3</v>
      </c>
    </row>
    <row r="28" spans="2:8">
      <c r="B28" s="126">
        <v>16</v>
      </c>
      <c r="C28" s="127">
        <f t="shared" si="0"/>
        <v>16</v>
      </c>
      <c r="D28" s="128">
        <f t="shared" si="5"/>
        <v>8.8000000000000007</v>
      </c>
      <c r="E28" s="128">
        <f t="shared" si="1"/>
        <v>4.8000000000000007</v>
      </c>
      <c r="F28" s="128">
        <f t="shared" si="2"/>
        <v>2.8000000000000003</v>
      </c>
      <c r="G28" s="128">
        <f t="shared" si="3"/>
        <v>2.2000000000000002</v>
      </c>
      <c r="H28" s="129">
        <f t="shared" si="4"/>
        <v>1.4000000000000001</v>
      </c>
    </row>
    <row r="29" spans="2:8">
      <c r="B29" s="126">
        <v>17</v>
      </c>
      <c r="C29" s="127">
        <f t="shared" si="0"/>
        <v>17</v>
      </c>
      <c r="D29" s="128">
        <f t="shared" si="5"/>
        <v>9.6000000000000014</v>
      </c>
      <c r="E29" s="128">
        <f t="shared" si="1"/>
        <v>5.2000000000000011</v>
      </c>
      <c r="F29" s="128">
        <f t="shared" si="2"/>
        <v>3</v>
      </c>
      <c r="G29" s="128">
        <f t="shared" si="3"/>
        <v>2.3000000000000003</v>
      </c>
      <c r="H29" s="129">
        <f t="shared" si="4"/>
        <v>1.5</v>
      </c>
    </row>
    <row r="30" spans="2:8">
      <c r="B30" s="126">
        <v>18</v>
      </c>
      <c r="C30" s="127">
        <f t="shared" si="0"/>
        <v>18</v>
      </c>
      <c r="D30" s="128">
        <f t="shared" si="5"/>
        <v>10.4</v>
      </c>
      <c r="E30" s="128">
        <f t="shared" si="1"/>
        <v>5.6000000000000005</v>
      </c>
      <c r="F30" s="128">
        <f t="shared" si="2"/>
        <v>3.2</v>
      </c>
      <c r="G30" s="128">
        <f t="shared" si="3"/>
        <v>2.4000000000000004</v>
      </c>
      <c r="H30" s="129">
        <f t="shared" si="4"/>
        <v>1.6</v>
      </c>
    </row>
    <row r="31" spans="2:8">
      <c r="B31" s="126">
        <v>19</v>
      </c>
      <c r="C31" s="127">
        <f t="shared" si="0"/>
        <v>19</v>
      </c>
      <c r="D31" s="128">
        <f t="shared" si="5"/>
        <v>11.2</v>
      </c>
      <c r="E31" s="128">
        <f t="shared" si="1"/>
        <v>6</v>
      </c>
      <c r="F31" s="128">
        <f t="shared" si="2"/>
        <v>3.4000000000000004</v>
      </c>
      <c r="G31" s="128">
        <f t="shared" si="3"/>
        <v>2.5</v>
      </c>
      <c r="H31" s="129">
        <f t="shared" si="4"/>
        <v>1.7000000000000002</v>
      </c>
    </row>
    <row r="32" spans="2:8">
      <c r="B32" s="130">
        <v>20</v>
      </c>
      <c r="C32" s="131">
        <f t="shared" si="0"/>
        <v>20</v>
      </c>
      <c r="D32" s="132">
        <f t="shared" si="5"/>
        <v>12</v>
      </c>
      <c r="E32" s="132">
        <f t="shared" si="1"/>
        <v>6.4</v>
      </c>
      <c r="F32" s="132">
        <f t="shared" si="2"/>
        <v>3.5999999999999996</v>
      </c>
      <c r="G32" s="132">
        <f t="shared" si="3"/>
        <v>2.6</v>
      </c>
      <c r="H32" s="133">
        <f t="shared" si="4"/>
        <v>1.7999999999999998</v>
      </c>
    </row>
    <row r="33" spans="2:9">
      <c r="B33" s="2"/>
      <c r="C33" s="2"/>
      <c r="D33" s="2"/>
      <c r="E33" s="2"/>
      <c r="F33" s="2"/>
      <c r="G33" s="2"/>
      <c r="H33" s="2"/>
    </row>
    <row r="34" spans="2:9">
      <c r="B34" s="8" t="s">
        <v>202</v>
      </c>
      <c r="E34" s="8" t="s">
        <v>203</v>
      </c>
      <c r="F34" s="8" t="s">
        <v>204</v>
      </c>
      <c r="G34" s="8" t="s">
        <v>205</v>
      </c>
    </row>
    <row r="35" spans="2:9">
      <c r="B35" t="s">
        <v>206</v>
      </c>
      <c r="E35" s="134">
        <f>$D$5*(6*(6.5/5))</f>
        <v>13.884000000000002</v>
      </c>
      <c r="F35" s="135">
        <v>2</v>
      </c>
      <c r="G35" s="167" t="s">
        <v>275</v>
      </c>
      <c r="H35" s="136"/>
      <c r="I35" s="137"/>
    </row>
    <row r="36" spans="2:9">
      <c r="B36" t="s">
        <v>207</v>
      </c>
      <c r="E36" s="138">
        <f>$D$5*(2*(6.5/5))</f>
        <v>4.6280000000000001</v>
      </c>
      <c r="F36" s="139">
        <f>3*0.4</f>
        <v>1.2000000000000002</v>
      </c>
      <c r="G36" s="168" t="s">
        <v>276</v>
      </c>
      <c r="H36" s="140"/>
      <c r="I36" s="141"/>
    </row>
    <row r="37" spans="2:9">
      <c r="B37" t="s">
        <v>208</v>
      </c>
      <c r="E37" s="138">
        <f>$D$5*(1.5*(6.5/5))</f>
        <v>3.4710000000000005</v>
      </c>
      <c r="F37" s="139">
        <f>2*0.4</f>
        <v>0.8</v>
      </c>
      <c r="G37" s="168" t="s">
        <v>277</v>
      </c>
      <c r="H37" s="140"/>
      <c r="I37" s="141"/>
    </row>
    <row r="38" spans="2:9">
      <c r="B38" t="s">
        <v>209</v>
      </c>
      <c r="E38" s="138">
        <f>$D$5*(1*(6.5/5))</f>
        <v>2.3140000000000001</v>
      </c>
      <c r="F38" s="139">
        <f>2*0.4</f>
        <v>0.8</v>
      </c>
      <c r="G38" s="168" t="s">
        <v>278</v>
      </c>
      <c r="H38" s="140"/>
      <c r="I38" s="141"/>
    </row>
    <row r="39" spans="2:9">
      <c r="B39" t="s">
        <v>210</v>
      </c>
      <c r="E39" s="142">
        <f>$D$5*(1*(6.5/5))</f>
        <v>2.3140000000000001</v>
      </c>
      <c r="F39" s="143">
        <f>1*0.4</f>
        <v>0.4</v>
      </c>
      <c r="G39" s="169" t="s">
        <v>278</v>
      </c>
      <c r="H39" s="144"/>
      <c r="I39" s="145"/>
    </row>
    <row r="41" spans="2:9">
      <c r="B41" s="146" t="s">
        <v>211</v>
      </c>
    </row>
    <row r="42" spans="2:9">
      <c r="B42" s="147"/>
      <c r="C42" s="146" t="s">
        <v>212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1"/>
  <sheetViews>
    <sheetView topLeftCell="A34" zoomScaleNormal="100" workbookViewId="0">
      <selection activeCell="P6" sqref="P6"/>
    </sheetView>
  </sheetViews>
  <sheetFormatPr defaultRowHeight="12.75"/>
  <cols>
    <col min="1" max="1" width="2.85546875" style="2" bestFit="1" customWidth="1"/>
    <col min="2" max="2" width="43.7109375" customWidth="1"/>
    <col min="3" max="3" width="17.85546875" customWidth="1"/>
    <col min="4" max="11" width="6.7109375" customWidth="1"/>
    <col min="12" max="13" width="3.7109375" customWidth="1"/>
    <col min="14" max="14" width="5.28515625" customWidth="1"/>
    <col min="257" max="257" width="2.85546875" bestFit="1" customWidth="1"/>
    <col min="258" max="258" width="43.7109375" customWidth="1"/>
    <col min="259" max="259" width="17.85546875" customWidth="1"/>
    <col min="260" max="267" width="6.7109375" customWidth="1"/>
    <col min="268" max="269" width="3.7109375" customWidth="1"/>
    <col min="270" max="270" width="5.28515625" customWidth="1"/>
    <col min="513" max="513" width="2.85546875" bestFit="1" customWidth="1"/>
    <col min="514" max="514" width="43.7109375" customWidth="1"/>
    <col min="515" max="515" width="17.85546875" customWidth="1"/>
    <col min="516" max="523" width="6.7109375" customWidth="1"/>
    <col min="524" max="525" width="3.7109375" customWidth="1"/>
    <col min="526" max="526" width="5.28515625" customWidth="1"/>
    <col min="769" max="769" width="2.85546875" bestFit="1" customWidth="1"/>
    <col min="770" max="770" width="43.7109375" customWidth="1"/>
    <col min="771" max="771" width="17.85546875" customWidth="1"/>
    <col min="772" max="779" width="6.7109375" customWidth="1"/>
    <col min="780" max="781" width="3.7109375" customWidth="1"/>
    <col min="782" max="782" width="5.28515625" customWidth="1"/>
    <col min="1025" max="1025" width="2.85546875" bestFit="1" customWidth="1"/>
    <col min="1026" max="1026" width="43.7109375" customWidth="1"/>
    <col min="1027" max="1027" width="17.85546875" customWidth="1"/>
    <col min="1028" max="1035" width="6.7109375" customWidth="1"/>
    <col min="1036" max="1037" width="3.7109375" customWidth="1"/>
    <col min="1038" max="1038" width="5.28515625" customWidth="1"/>
    <col min="1281" max="1281" width="2.85546875" bestFit="1" customWidth="1"/>
    <col min="1282" max="1282" width="43.7109375" customWidth="1"/>
    <col min="1283" max="1283" width="17.85546875" customWidth="1"/>
    <col min="1284" max="1291" width="6.7109375" customWidth="1"/>
    <col min="1292" max="1293" width="3.7109375" customWidth="1"/>
    <col min="1294" max="1294" width="5.28515625" customWidth="1"/>
    <col min="1537" max="1537" width="2.85546875" bestFit="1" customWidth="1"/>
    <col min="1538" max="1538" width="43.7109375" customWidth="1"/>
    <col min="1539" max="1539" width="17.85546875" customWidth="1"/>
    <col min="1540" max="1547" width="6.7109375" customWidth="1"/>
    <col min="1548" max="1549" width="3.7109375" customWidth="1"/>
    <col min="1550" max="1550" width="5.28515625" customWidth="1"/>
    <col min="1793" max="1793" width="2.85546875" bestFit="1" customWidth="1"/>
    <col min="1794" max="1794" width="43.7109375" customWidth="1"/>
    <col min="1795" max="1795" width="17.85546875" customWidth="1"/>
    <col min="1796" max="1803" width="6.7109375" customWidth="1"/>
    <col min="1804" max="1805" width="3.7109375" customWidth="1"/>
    <col min="1806" max="1806" width="5.28515625" customWidth="1"/>
    <col min="2049" max="2049" width="2.85546875" bestFit="1" customWidth="1"/>
    <col min="2050" max="2050" width="43.7109375" customWidth="1"/>
    <col min="2051" max="2051" width="17.85546875" customWidth="1"/>
    <col min="2052" max="2059" width="6.7109375" customWidth="1"/>
    <col min="2060" max="2061" width="3.7109375" customWidth="1"/>
    <col min="2062" max="2062" width="5.28515625" customWidth="1"/>
    <col min="2305" max="2305" width="2.85546875" bestFit="1" customWidth="1"/>
    <col min="2306" max="2306" width="43.7109375" customWidth="1"/>
    <col min="2307" max="2307" width="17.85546875" customWidth="1"/>
    <col min="2308" max="2315" width="6.7109375" customWidth="1"/>
    <col min="2316" max="2317" width="3.7109375" customWidth="1"/>
    <col min="2318" max="2318" width="5.28515625" customWidth="1"/>
    <col min="2561" max="2561" width="2.85546875" bestFit="1" customWidth="1"/>
    <col min="2562" max="2562" width="43.7109375" customWidth="1"/>
    <col min="2563" max="2563" width="17.85546875" customWidth="1"/>
    <col min="2564" max="2571" width="6.7109375" customWidth="1"/>
    <col min="2572" max="2573" width="3.7109375" customWidth="1"/>
    <col min="2574" max="2574" width="5.28515625" customWidth="1"/>
    <col min="2817" max="2817" width="2.85546875" bestFit="1" customWidth="1"/>
    <col min="2818" max="2818" width="43.7109375" customWidth="1"/>
    <col min="2819" max="2819" width="17.85546875" customWidth="1"/>
    <col min="2820" max="2827" width="6.7109375" customWidth="1"/>
    <col min="2828" max="2829" width="3.7109375" customWidth="1"/>
    <col min="2830" max="2830" width="5.28515625" customWidth="1"/>
    <col min="3073" max="3073" width="2.85546875" bestFit="1" customWidth="1"/>
    <col min="3074" max="3074" width="43.7109375" customWidth="1"/>
    <col min="3075" max="3075" width="17.85546875" customWidth="1"/>
    <col min="3076" max="3083" width="6.7109375" customWidth="1"/>
    <col min="3084" max="3085" width="3.7109375" customWidth="1"/>
    <col min="3086" max="3086" width="5.28515625" customWidth="1"/>
    <col min="3329" max="3329" width="2.85546875" bestFit="1" customWidth="1"/>
    <col min="3330" max="3330" width="43.7109375" customWidth="1"/>
    <col min="3331" max="3331" width="17.85546875" customWidth="1"/>
    <col min="3332" max="3339" width="6.7109375" customWidth="1"/>
    <col min="3340" max="3341" width="3.7109375" customWidth="1"/>
    <col min="3342" max="3342" width="5.28515625" customWidth="1"/>
    <col min="3585" max="3585" width="2.85546875" bestFit="1" customWidth="1"/>
    <col min="3586" max="3586" width="43.7109375" customWidth="1"/>
    <col min="3587" max="3587" width="17.85546875" customWidth="1"/>
    <col min="3588" max="3595" width="6.7109375" customWidth="1"/>
    <col min="3596" max="3597" width="3.7109375" customWidth="1"/>
    <col min="3598" max="3598" width="5.28515625" customWidth="1"/>
    <col min="3841" max="3841" width="2.85546875" bestFit="1" customWidth="1"/>
    <col min="3842" max="3842" width="43.7109375" customWidth="1"/>
    <col min="3843" max="3843" width="17.85546875" customWidth="1"/>
    <col min="3844" max="3851" width="6.7109375" customWidth="1"/>
    <col min="3852" max="3853" width="3.7109375" customWidth="1"/>
    <col min="3854" max="3854" width="5.28515625" customWidth="1"/>
    <col min="4097" max="4097" width="2.85546875" bestFit="1" customWidth="1"/>
    <col min="4098" max="4098" width="43.7109375" customWidth="1"/>
    <col min="4099" max="4099" width="17.85546875" customWidth="1"/>
    <col min="4100" max="4107" width="6.7109375" customWidth="1"/>
    <col min="4108" max="4109" width="3.7109375" customWidth="1"/>
    <col min="4110" max="4110" width="5.28515625" customWidth="1"/>
    <col min="4353" max="4353" width="2.85546875" bestFit="1" customWidth="1"/>
    <col min="4354" max="4354" width="43.7109375" customWidth="1"/>
    <col min="4355" max="4355" width="17.85546875" customWidth="1"/>
    <col min="4356" max="4363" width="6.7109375" customWidth="1"/>
    <col min="4364" max="4365" width="3.7109375" customWidth="1"/>
    <col min="4366" max="4366" width="5.28515625" customWidth="1"/>
    <col min="4609" max="4609" width="2.85546875" bestFit="1" customWidth="1"/>
    <col min="4610" max="4610" width="43.7109375" customWidth="1"/>
    <col min="4611" max="4611" width="17.85546875" customWidth="1"/>
    <col min="4612" max="4619" width="6.7109375" customWidth="1"/>
    <col min="4620" max="4621" width="3.7109375" customWidth="1"/>
    <col min="4622" max="4622" width="5.28515625" customWidth="1"/>
    <col min="4865" max="4865" width="2.85546875" bestFit="1" customWidth="1"/>
    <col min="4866" max="4866" width="43.7109375" customWidth="1"/>
    <col min="4867" max="4867" width="17.85546875" customWidth="1"/>
    <col min="4868" max="4875" width="6.7109375" customWidth="1"/>
    <col min="4876" max="4877" width="3.7109375" customWidth="1"/>
    <col min="4878" max="4878" width="5.28515625" customWidth="1"/>
    <col min="5121" max="5121" width="2.85546875" bestFit="1" customWidth="1"/>
    <col min="5122" max="5122" width="43.7109375" customWidth="1"/>
    <col min="5123" max="5123" width="17.85546875" customWidth="1"/>
    <col min="5124" max="5131" width="6.7109375" customWidth="1"/>
    <col min="5132" max="5133" width="3.7109375" customWidth="1"/>
    <col min="5134" max="5134" width="5.28515625" customWidth="1"/>
    <col min="5377" max="5377" width="2.85546875" bestFit="1" customWidth="1"/>
    <col min="5378" max="5378" width="43.7109375" customWidth="1"/>
    <col min="5379" max="5379" width="17.85546875" customWidth="1"/>
    <col min="5380" max="5387" width="6.7109375" customWidth="1"/>
    <col min="5388" max="5389" width="3.7109375" customWidth="1"/>
    <col min="5390" max="5390" width="5.28515625" customWidth="1"/>
    <col min="5633" max="5633" width="2.85546875" bestFit="1" customWidth="1"/>
    <col min="5634" max="5634" width="43.7109375" customWidth="1"/>
    <col min="5635" max="5635" width="17.85546875" customWidth="1"/>
    <col min="5636" max="5643" width="6.7109375" customWidth="1"/>
    <col min="5644" max="5645" width="3.7109375" customWidth="1"/>
    <col min="5646" max="5646" width="5.28515625" customWidth="1"/>
    <col min="5889" max="5889" width="2.85546875" bestFit="1" customWidth="1"/>
    <col min="5890" max="5890" width="43.7109375" customWidth="1"/>
    <col min="5891" max="5891" width="17.85546875" customWidth="1"/>
    <col min="5892" max="5899" width="6.7109375" customWidth="1"/>
    <col min="5900" max="5901" width="3.7109375" customWidth="1"/>
    <col min="5902" max="5902" width="5.28515625" customWidth="1"/>
    <col min="6145" max="6145" width="2.85546875" bestFit="1" customWidth="1"/>
    <col min="6146" max="6146" width="43.7109375" customWidth="1"/>
    <col min="6147" max="6147" width="17.85546875" customWidth="1"/>
    <col min="6148" max="6155" width="6.7109375" customWidth="1"/>
    <col min="6156" max="6157" width="3.7109375" customWidth="1"/>
    <col min="6158" max="6158" width="5.28515625" customWidth="1"/>
    <col min="6401" max="6401" width="2.85546875" bestFit="1" customWidth="1"/>
    <col min="6402" max="6402" width="43.7109375" customWidth="1"/>
    <col min="6403" max="6403" width="17.85546875" customWidth="1"/>
    <col min="6404" max="6411" width="6.7109375" customWidth="1"/>
    <col min="6412" max="6413" width="3.7109375" customWidth="1"/>
    <col min="6414" max="6414" width="5.28515625" customWidth="1"/>
    <col min="6657" max="6657" width="2.85546875" bestFit="1" customWidth="1"/>
    <col min="6658" max="6658" width="43.7109375" customWidth="1"/>
    <col min="6659" max="6659" width="17.85546875" customWidth="1"/>
    <col min="6660" max="6667" width="6.7109375" customWidth="1"/>
    <col min="6668" max="6669" width="3.7109375" customWidth="1"/>
    <col min="6670" max="6670" width="5.28515625" customWidth="1"/>
    <col min="6913" max="6913" width="2.85546875" bestFit="1" customWidth="1"/>
    <col min="6914" max="6914" width="43.7109375" customWidth="1"/>
    <col min="6915" max="6915" width="17.85546875" customWidth="1"/>
    <col min="6916" max="6923" width="6.7109375" customWidth="1"/>
    <col min="6924" max="6925" width="3.7109375" customWidth="1"/>
    <col min="6926" max="6926" width="5.28515625" customWidth="1"/>
    <col min="7169" max="7169" width="2.85546875" bestFit="1" customWidth="1"/>
    <col min="7170" max="7170" width="43.7109375" customWidth="1"/>
    <col min="7171" max="7171" width="17.85546875" customWidth="1"/>
    <col min="7172" max="7179" width="6.7109375" customWidth="1"/>
    <col min="7180" max="7181" width="3.7109375" customWidth="1"/>
    <col min="7182" max="7182" width="5.28515625" customWidth="1"/>
    <col min="7425" max="7425" width="2.85546875" bestFit="1" customWidth="1"/>
    <col min="7426" max="7426" width="43.7109375" customWidth="1"/>
    <col min="7427" max="7427" width="17.85546875" customWidth="1"/>
    <col min="7428" max="7435" width="6.7109375" customWidth="1"/>
    <col min="7436" max="7437" width="3.7109375" customWidth="1"/>
    <col min="7438" max="7438" width="5.28515625" customWidth="1"/>
    <col min="7681" max="7681" width="2.85546875" bestFit="1" customWidth="1"/>
    <col min="7682" max="7682" width="43.7109375" customWidth="1"/>
    <col min="7683" max="7683" width="17.85546875" customWidth="1"/>
    <col min="7684" max="7691" width="6.7109375" customWidth="1"/>
    <col min="7692" max="7693" width="3.7109375" customWidth="1"/>
    <col min="7694" max="7694" width="5.28515625" customWidth="1"/>
    <col min="7937" max="7937" width="2.85546875" bestFit="1" customWidth="1"/>
    <col min="7938" max="7938" width="43.7109375" customWidth="1"/>
    <col min="7939" max="7939" width="17.85546875" customWidth="1"/>
    <col min="7940" max="7947" width="6.7109375" customWidth="1"/>
    <col min="7948" max="7949" width="3.7109375" customWidth="1"/>
    <col min="7950" max="7950" width="5.28515625" customWidth="1"/>
    <col min="8193" max="8193" width="2.85546875" bestFit="1" customWidth="1"/>
    <col min="8194" max="8194" width="43.7109375" customWidth="1"/>
    <col min="8195" max="8195" width="17.85546875" customWidth="1"/>
    <col min="8196" max="8203" width="6.7109375" customWidth="1"/>
    <col min="8204" max="8205" width="3.7109375" customWidth="1"/>
    <col min="8206" max="8206" width="5.28515625" customWidth="1"/>
    <col min="8449" max="8449" width="2.85546875" bestFit="1" customWidth="1"/>
    <col min="8450" max="8450" width="43.7109375" customWidth="1"/>
    <col min="8451" max="8451" width="17.85546875" customWidth="1"/>
    <col min="8452" max="8459" width="6.7109375" customWidth="1"/>
    <col min="8460" max="8461" width="3.7109375" customWidth="1"/>
    <col min="8462" max="8462" width="5.28515625" customWidth="1"/>
    <col min="8705" max="8705" width="2.85546875" bestFit="1" customWidth="1"/>
    <col min="8706" max="8706" width="43.7109375" customWidth="1"/>
    <col min="8707" max="8707" width="17.85546875" customWidth="1"/>
    <col min="8708" max="8715" width="6.7109375" customWidth="1"/>
    <col min="8716" max="8717" width="3.7109375" customWidth="1"/>
    <col min="8718" max="8718" width="5.28515625" customWidth="1"/>
    <col min="8961" max="8961" width="2.85546875" bestFit="1" customWidth="1"/>
    <col min="8962" max="8962" width="43.7109375" customWidth="1"/>
    <col min="8963" max="8963" width="17.85546875" customWidth="1"/>
    <col min="8964" max="8971" width="6.7109375" customWidth="1"/>
    <col min="8972" max="8973" width="3.7109375" customWidth="1"/>
    <col min="8974" max="8974" width="5.28515625" customWidth="1"/>
    <col min="9217" max="9217" width="2.85546875" bestFit="1" customWidth="1"/>
    <col min="9218" max="9218" width="43.7109375" customWidth="1"/>
    <col min="9219" max="9219" width="17.85546875" customWidth="1"/>
    <col min="9220" max="9227" width="6.7109375" customWidth="1"/>
    <col min="9228" max="9229" width="3.7109375" customWidth="1"/>
    <col min="9230" max="9230" width="5.28515625" customWidth="1"/>
    <col min="9473" max="9473" width="2.85546875" bestFit="1" customWidth="1"/>
    <col min="9474" max="9474" width="43.7109375" customWidth="1"/>
    <col min="9475" max="9475" width="17.85546875" customWidth="1"/>
    <col min="9476" max="9483" width="6.7109375" customWidth="1"/>
    <col min="9484" max="9485" width="3.7109375" customWidth="1"/>
    <col min="9486" max="9486" width="5.28515625" customWidth="1"/>
    <col min="9729" max="9729" width="2.85546875" bestFit="1" customWidth="1"/>
    <col min="9730" max="9730" width="43.7109375" customWidth="1"/>
    <col min="9731" max="9731" width="17.85546875" customWidth="1"/>
    <col min="9732" max="9739" width="6.7109375" customWidth="1"/>
    <col min="9740" max="9741" width="3.7109375" customWidth="1"/>
    <col min="9742" max="9742" width="5.28515625" customWidth="1"/>
    <col min="9985" max="9985" width="2.85546875" bestFit="1" customWidth="1"/>
    <col min="9986" max="9986" width="43.7109375" customWidth="1"/>
    <col min="9987" max="9987" width="17.85546875" customWidth="1"/>
    <col min="9988" max="9995" width="6.7109375" customWidth="1"/>
    <col min="9996" max="9997" width="3.7109375" customWidth="1"/>
    <col min="9998" max="9998" width="5.28515625" customWidth="1"/>
    <col min="10241" max="10241" width="2.85546875" bestFit="1" customWidth="1"/>
    <col min="10242" max="10242" width="43.7109375" customWidth="1"/>
    <col min="10243" max="10243" width="17.85546875" customWidth="1"/>
    <col min="10244" max="10251" width="6.7109375" customWidth="1"/>
    <col min="10252" max="10253" width="3.7109375" customWidth="1"/>
    <col min="10254" max="10254" width="5.28515625" customWidth="1"/>
    <col min="10497" max="10497" width="2.85546875" bestFit="1" customWidth="1"/>
    <col min="10498" max="10498" width="43.7109375" customWidth="1"/>
    <col min="10499" max="10499" width="17.85546875" customWidth="1"/>
    <col min="10500" max="10507" width="6.7109375" customWidth="1"/>
    <col min="10508" max="10509" width="3.7109375" customWidth="1"/>
    <col min="10510" max="10510" width="5.28515625" customWidth="1"/>
    <col min="10753" max="10753" width="2.85546875" bestFit="1" customWidth="1"/>
    <col min="10754" max="10754" width="43.7109375" customWidth="1"/>
    <col min="10755" max="10755" width="17.85546875" customWidth="1"/>
    <col min="10756" max="10763" width="6.7109375" customWidth="1"/>
    <col min="10764" max="10765" width="3.7109375" customWidth="1"/>
    <col min="10766" max="10766" width="5.28515625" customWidth="1"/>
    <col min="11009" max="11009" width="2.85546875" bestFit="1" customWidth="1"/>
    <col min="11010" max="11010" width="43.7109375" customWidth="1"/>
    <col min="11011" max="11011" width="17.85546875" customWidth="1"/>
    <col min="11012" max="11019" width="6.7109375" customWidth="1"/>
    <col min="11020" max="11021" width="3.7109375" customWidth="1"/>
    <col min="11022" max="11022" width="5.28515625" customWidth="1"/>
    <col min="11265" max="11265" width="2.85546875" bestFit="1" customWidth="1"/>
    <col min="11266" max="11266" width="43.7109375" customWidth="1"/>
    <col min="11267" max="11267" width="17.85546875" customWidth="1"/>
    <col min="11268" max="11275" width="6.7109375" customWidth="1"/>
    <col min="11276" max="11277" width="3.7109375" customWidth="1"/>
    <col min="11278" max="11278" width="5.28515625" customWidth="1"/>
    <col min="11521" max="11521" width="2.85546875" bestFit="1" customWidth="1"/>
    <col min="11522" max="11522" width="43.7109375" customWidth="1"/>
    <col min="11523" max="11523" width="17.85546875" customWidth="1"/>
    <col min="11524" max="11531" width="6.7109375" customWidth="1"/>
    <col min="11532" max="11533" width="3.7109375" customWidth="1"/>
    <col min="11534" max="11534" width="5.28515625" customWidth="1"/>
    <col min="11777" max="11777" width="2.85546875" bestFit="1" customWidth="1"/>
    <col min="11778" max="11778" width="43.7109375" customWidth="1"/>
    <col min="11779" max="11779" width="17.85546875" customWidth="1"/>
    <col min="11780" max="11787" width="6.7109375" customWidth="1"/>
    <col min="11788" max="11789" width="3.7109375" customWidth="1"/>
    <col min="11790" max="11790" width="5.28515625" customWidth="1"/>
    <col min="12033" max="12033" width="2.85546875" bestFit="1" customWidth="1"/>
    <col min="12034" max="12034" width="43.7109375" customWidth="1"/>
    <col min="12035" max="12035" width="17.85546875" customWidth="1"/>
    <col min="12036" max="12043" width="6.7109375" customWidth="1"/>
    <col min="12044" max="12045" width="3.7109375" customWidth="1"/>
    <col min="12046" max="12046" width="5.28515625" customWidth="1"/>
    <col min="12289" max="12289" width="2.85546875" bestFit="1" customWidth="1"/>
    <col min="12290" max="12290" width="43.7109375" customWidth="1"/>
    <col min="12291" max="12291" width="17.85546875" customWidth="1"/>
    <col min="12292" max="12299" width="6.7109375" customWidth="1"/>
    <col min="12300" max="12301" width="3.7109375" customWidth="1"/>
    <col min="12302" max="12302" width="5.28515625" customWidth="1"/>
    <col min="12545" max="12545" width="2.85546875" bestFit="1" customWidth="1"/>
    <col min="12546" max="12546" width="43.7109375" customWidth="1"/>
    <col min="12547" max="12547" width="17.85546875" customWidth="1"/>
    <col min="12548" max="12555" width="6.7109375" customWidth="1"/>
    <col min="12556" max="12557" width="3.7109375" customWidth="1"/>
    <col min="12558" max="12558" width="5.28515625" customWidth="1"/>
    <col min="12801" max="12801" width="2.85546875" bestFit="1" customWidth="1"/>
    <col min="12802" max="12802" width="43.7109375" customWidth="1"/>
    <col min="12803" max="12803" width="17.85546875" customWidth="1"/>
    <col min="12804" max="12811" width="6.7109375" customWidth="1"/>
    <col min="12812" max="12813" width="3.7109375" customWidth="1"/>
    <col min="12814" max="12814" width="5.28515625" customWidth="1"/>
    <col min="13057" max="13057" width="2.85546875" bestFit="1" customWidth="1"/>
    <col min="13058" max="13058" width="43.7109375" customWidth="1"/>
    <col min="13059" max="13059" width="17.85546875" customWidth="1"/>
    <col min="13060" max="13067" width="6.7109375" customWidth="1"/>
    <col min="13068" max="13069" width="3.7109375" customWidth="1"/>
    <col min="13070" max="13070" width="5.28515625" customWidth="1"/>
    <col min="13313" max="13313" width="2.85546875" bestFit="1" customWidth="1"/>
    <col min="13314" max="13314" width="43.7109375" customWidth="1"/>
    <col min="13315" max="13315" width="17.85546875" customWidth="1"/>
    <col min="13316" max="13323" width="6.7109375" customWidth="1"/>
    <col min="13324" max="13325" width="3.7109375" customWidth="1"/>
    <col min="13326" max="13326" width="5.28515625" customWidth="1"/>
    <col min="13569" max="13569" width="2.85546875" bestFit="1" customWidth="1"/>
    <col min="13570" max="13570" width="43.7109375" customWidth="1"/>
    <col min="13571" max="13571" width="17.85546875" customWidth="1"/>
    <col min="13572" max="13579" width="6.7109375" customWidth="1"/>
    <col min="13580" max="13581" width="3.7109375" customWidth="1"/>
    <col min="13582" max="13582" width="5.28515625" customWidth="1"/>
    <col min="13825" max="13825" width="2.85546875" bestFit="1" customWidth="1"/>
    <col min="13826" max="13826" width="43.7109375" customWidth="1"/>
    <col min="13827" max="13827" width="17.85546875" customWidth="1"/>
    <col min="13828" max="13835" width="6.7109375" customWidth="1"/>
    <col min="13836" max="13837" width="3.7109375" customWidth="1"/>
    <col min="13838" max="13838" width="5.28515625" customWidth="1"/>
    <col min="14081" max="14081" width="2.85546875" bestFit="1" customWidth="1"/>
    <col min="14082" max="14082" width="43.7109375" customWidth="1"/>
    <col min="14083" max="14083" width="17.85546875" customWidth="1"/>
    <col min="14084" max="14091" width="6.7109375" customWidth="1"/>
    <col min="14092" max="14093" width="3.7109375" customWidth="1"/>
    <col min="14094" max="14094" width="5.28515625" customWidth="1"/>
    <col min="14337" max="14337" width="2.85546875" bestFit="1" customWidth="1"/>
    <col min="14338" max="14338" width="43.7109375" customWidth="1"/>
    <col min="14339" max="14339" width="17.85546875" customWidth="1"/>
    <col min="14340" max="14347" width="6.7109375" customWidth="1"/>
    <col min="14348" max="14349" width="3.7109375" customWidth="1"/>
    <col min="14350" max="14350" width="5.28515625" customWidth="1"/>
    <col min="14593" max="14593" width="2.85546875" bestFit="1" customWidth="1"/>
    <col min="14594" max="14594" width="43.7109375" customWidth="1"/>
    <col min="14595" max="14595" width="17.85546875" customWidth="1"/>
    <col min="14596" max="14603" width="6.7109375" customWidth="1"/>
    <col min="14604" max="14605" width="3.7109375" customWidth="1"/>
    <col min="14606" max="14606" width="5.28515625" customWidth="1"/>
    <col min="14849" max="14849" width="2.85546875" bestFit="1" customWidth="1"/>
    <col min="14850" max="14850" width="43.7109375" customWidth="1"/>
    <col min="14851" max="14851" width="17.85546875" customWidth="1"/>
    <col min="14852" max="14859" width="6.7109375" customWidth="1"/>
    <col min="14860" max="14861" width="3.7109375" customWidth="1"/>
    <col min="14862" max="14862" width="5.28515625" customWidth="1"/>
    <col min="15105" max="15105" width="2.85546875" bestFit="1" customWidth="1"/>
    <col min="15106" max="15106" width="43.7109375" customWidth="1"/>
    <col min="15107" max="15107" width="17.85546875" customWidth="1"/>
    <col min="15108" max="15115" width="6.7109375" customWidth="1"/>
    <col min="15116" max="15117" width="3.7109375" customWidth="1"/>
    <col min="15118" max="15118" width="5.28515625" customWidth="1"/>
    <col min="15361" max="15361" width="2.85546875" bestFit="1" customWidth="1"/>
    <col min="15362" max="15362" width="43.7109375" customWidth="1"/>
    <col min="15363" max="15363" width="17.85546875" customWidth="1"/>
    <col min="15364" max="15371" width="6.7109375" customWidth="1"/>
    <col min="15372" max="15373" width="3.7109375" customWidth="1"/>
    <col min="15374" max="15374" width="5.28515625" customWidth="1"/>
    <col min="15617" max="15617" width="2.85546875" bestFit="1" customWidth="1"/>
    <col min="15618" max="15618" width="43.7109375" customWidth="1"/>
    <col min="15619" max="15619" width="17.85546875" customWidth="1"/>
    <col min="15620" max="15627" width="6.7109375" customWidth="1"/>
    <col min="15628" max="15629" width="3.7109375" customWidth="1"/>
    <col min="15630" max="15630" width="5.28515625" customWidth="1"/>
    <col min="15873" max="15873" width="2.85546875" bestFit="1" customWidth="1"/>
    <col min="15874" max="15874" width="43.7109375" customWidth="1"/>
    <col min="15875" max="15875" width="17.85546875" customWidth="1"/>
    <col min="15876" max="15883" width="6.7109375" customWidth="1"/>
    <col min="15884" max="15885" width="3.7109375" customWidth="1"/>
    <col min="15886" max="15886" width="5.28515625" customWidth="1"/>
    <col min="16129" max="16129" width="2.85546875" bestFit="1" customWidth="1"/>
    <col min="16130" max="16130" width="43.7109375" customWidth="1"/>
    <col min="16131" max="16131" width="17.85546875" customWidth="1"/>
    <col min="16132" max="16139" width="6.7109375" customWidth="1"/>
    <col min="16140" max="16141" width="3.7109375" customWidth="1"/>
    <col min="16142" max="16142" width="5.28515625" customWidth="1"/>
  </cols>
  <sheetData>
    <row r="1" spans="1:22" ht="15.75">
      <c r="A1" s="171"/>
      <c r="B1" s="107" t="s">
        <v>311</v>
      </c>
      <c r="C1" s="172" t="s">
        <v>309</v>
      </c>
      <c r="P1" s="8" t="s">
        <v>243</v>
      </c>
      <c r="R1" s="68">
        <f>INTMOD</f>
        <v>2</v>
      </c>
      <c r="S1" s="173" t="s">
        <v>312</v>
      </c>
      <c r="U1" s="147"/>
      <c r="V1" s="146" t="s">
        <v>212</v>
      </c>
    </row>
    <row r="2" spans="1:22">
      <c r="A2" s="171"/>
      <c r="K2" s="2"/>
      <c r="L2" s="2"/>
      <c r="Q2" s="174" t="str">
        <f>C1</f>
        <v>AIR</v>
      </c>
      <c r="R2" s="8"/>
    </row>
    <row r="3" spans="1:22">
      <c r="A3" s="171"/>
      <c r="B3" s="156" t="s">
        <v>313</v>
      </c>
      <c r="C3" s="175" t="s">
        <v>244</v>
      </c>
      <c r="D3" s="176" t="s">
        <v>245</v>
      </c>
      <c r="E3" s="176" t="s">
        <v>246</v>
      </c>
      <c r="F3" s="176" t="s">
        <v>247</v>
      </c>
      <c r="G3" s="176" t="s">
        <v>248</v>
      </c>
      <c r="H3" s="176" t="s">
        <v>249</v>
      </c>
      <c r="I3" s="177" t="s">
        <v>191</v>
      </c>
      <c r="J3" s="178" t="s">
        <v>314</v>
      </c>
      <c r="K3" s="179" t="s">
        <v>250</v>
      </c>
      <c r="L3" s="179" t="s">
        <v>315</v>
      </c>
      <c r="M3" s="157"/>
      <c r="N3" s="158"/>
      <c r="Q3" s="5">
        <v>8</v>
      </c>
      <c r="S3" s="173" t="s">
        <v>316</v>
      </c>
    </row>
    <row r="4" spans="1:22">
      <c r="A4" s="171"/>
      <c r="B4" s="156"/>
      <c r="C4" s="175"/>
      <c r="D4" s="176"/>
      <c r="E4" s="176"/>
      <c r="F4" s="176"/>
      <c r="G4" s="176"/>
      <c r="H4" s="176"/>
      <c r="I4" s="177"/>
      <c r="J4" s="178"/>
      <c r="K4" s="179"/>
      <c r="L4" s="179"/>
      <c r="M4" s="161"/>
      <c r="O4" s="8" t="s">
        <v>251</v>
      </c>
      <c r="P4" s="5">
        <v>8</v>
      </c>
      <c r="Q4" s="180">
        <f>IF(P4&lt;1, 0, $Q$3+P4+$R$1)</f>
        <v>18</v>
      </c>
      <c r="R4" s="162"/>
      <c r="S4" s="173" t="s">
        <v>317</v>
      </c>
    </row>
    <row r="5" spans="1:22" ht="13.5" thickBot="1">
      <c r="A5" s="171">
        <v>1</v>
      </c>
      <c r="B5" s="181" t="str">
        <f>CONCATENATE("CHANGE ",$C$1, ": +", $Q$4)</f>
        <v>CHANGE AIR: +18</v>
      </c>
      <c r="C5" s="182"/>
      <c r="D5" s="176"/>
      <c r="E5" s="176"/>
      <c r="F5" s="176"/>
      <c r="G5" s="176"/>
      <c r="H5" s="176"/>
      <c r="I5" s="178"/>
      <c r="J5" s="178"/>
      <c r="K5" s="179"/>
      <c r="L5" s="179"/>
      <c r="M5" s="161"/>
      <c r="O5" s="8" t="s">
        <v>252</v>
      </c>
      <c r="P5" s="5">
        <v>8</v>
      </c>
      <c r="Q5" s="180">
        <f>IF(P5&lt;1, 0, $Q$3+P5+$R$1)</f>
        <v>18</v>
      </c>
      <c r="R5" s="162"/>
      <c r="S5" s="173" t="s">
        <v>317</v>
      </c>
    </row>
    <row r="6" spans="1:22" ht="13.5" thickBot="1">
      <c r="A6" s="171">
        <f>A5+1</f>
        <v>2</v>
      </c>
      <c r="B6" s="183" t="s">
        <v>318</v>
      </c>
      <c r="C6" s="184"/>
      <c r="D6" s="159">
        <v>8</v>
      </c>
      <c r="E6" s="159">
        <v>2</v>
      </c>
      <c r="F6" s="159">
        <v>2</v>
      </c>
      <c r="G6" s="159"/>
      <c r="H6" s="185"/>
      <c r="I6" s="186">
        <f t="shared" ref="I6:I14" si="0">SUM(D6:H6)</f>
        <v>12</v>
      </c>
      <c r="J6" s="187">
        <f t="shared" ref="J6:J14" si="1">I6-$Q$4</f>
        <v>-6</v>
      </c>
      <c r="K6" s="188"/>
      <c r="L6" s="159"/>
      <c r="M6" s="161"/>
      <c r="O6" s="8" t="s">
        <v>253</v>
      </c>
      <c r="P6" s="5">
        <v>8</v>
      </c>
      <c r="Q6" s="180">
        <f>IF(P6&lt;1, 0, $Q$3+P6+$R$1)</f>
        <v>18</v>
      </c>
      <c r="R6" s="162"/>
      <c r="S6" s="173" t="s">
        <v>317</v>
      </c>
    </row>
    <row r="7" spans="1:22" ht="13.5" thickBot="1">
      <c r="A7" s="171">
        <f t="shared" ref="A7:A70" si="2">A6+1</f>
        <v>3</v>
      </c>
      <c r="B7" s="183" t="s">
        <v>319</v>
      </c>
      <c r="C7" s="184" t="s">
        <v>320</v>
      </c>
      <c r="D7" s="159">
        <v>8</v>
      </c>
      <c r="E7" s="159"/>
      <c r="F7" s="159">
        <v>2</v>
      </c>
      <c r="G7" s="159"/>
      <c r="H7" s="185"/>
      <c r="I7" s="186">
        <f t="shared" si="0"/>
        <v>10</v>
      </c>
      <c r="J7" s="187">
        <f t="shared" si="1"/>
        <v>-8</v>
      </c>
      <c r="K7" s="188">
        <f>10+$R$1</f>
        <v>12</v>
      </c>
      <c r="L7" s="159" t="s">
        <v>321</v>
      </c>
      <c r="M7" s="161"/>
      <c r="O7" s="8" t="s">
        <v>269</v>
      </c>
      <c r="P7" s="5">
        <v>8</v>
      </c>
      <c r="Q7" s="180">
        <f>IF(P7&lt;1, 0, $Q$3+P7+$R$1)</f>
        <v>18</v>
      </c>
      <c r="R7" s="162"/>
      <c r="S7" s="173" t="s">
        <v>317</v>
      </c>
    </row>
    <row r="8" spans="1:22" ht="13.5" thickBot="1">
      <c r="A8" s="171">
        <f t="shared" si="2"/>
        <v>4</v>
      </c>
      <c r="B8" s="183" t="s">
        <v>324</v>
      </c>
      <c r="C8" s="184" t="s">
        <v>320</v>
      </c>
      <c r="D8" s="159">
        <v>12</v>
      </c>
      <c r="E8" s="159">
        <v>4</v>
      </c>
      <c r="F8" s="159">
        <v>4</v>
      </c>
      <c r="G8" s="159"/>
      <c r="H8" s="185"/>
      <c r="I8" s="186">
        <f>SUM(D8:H8)</f>
        <v>20</v>
      </c>
      <c r="J8" s="187">
        <f>I8-$Q$4</f>
        <v>2</v>
      </c>
      <c r="K8" s="188">
        <f>10+$R$1</f>
        <v>12</v>
      </c>
      <c r="L8" s="159" t="s">
        <v>325</v>
      </c>
      <c r="M8" s="161"/>
      <c r="O8" s="8" t="s">
        <v>254</v>
      </c>
      <c r="P8" s="5">
        <v>8</v>
      </c>
      <c r="Q8" s="180">
        <f>IF(P8&lt;1, 0, $Q$3+P8+$R$1)</f>
        <v>18</v>
      </c>
      <c r="R8" s="162"/>
      <c r="S8" s="173" t="s">
        <v>317</v>
      </c>
    </row>
    <row r="9" spans="1:22" ht="13.5" thickBot="1">
      <c r="A9" s="171">
        <f t="shared" si="2"/>
        <v>5</v>
      </c>
      <c r="B9" s="183" t="s">
        <v>322</v>
      </c>
      <c r="C9" s="184" t="s">
        <v>323</v>
      </c>
      <c r="D9" s="159">
        <v>12</v>
      </c>
      <c r="E9" s="159"/>
      <c r="F9" s="159">
        <v>6</v>
      </c>
      <c r="G9" s="159"/>
      <c r="H9" s="185"/>
      <c r="I9" s="186">
        <f>SUM(D9:H9)</f>
        <v>18</v>
      </c>
      <c r="J9" s="187">
        <f>I9-$Q$4</f>
        <v>0</v>
      </c>
      <c r="K9" s="188"/>
      <c r="L9" s="159"/>
      <c r="M9" s="161"/>
      <c r="Q9" s="162"/>
      <c r="R9" s="162"/>
      <c r="T9" s="8"/>
    </row>
    <row r="10" spans="1:22" ht="13.5" thickBot="1">
      <c r="A10" s="171">
        <f t="shared" si="2"/>
        <v>6</v>
      </c>
      <c r="B10" s="183" t="s">
        <v>326</v>
      </c>
      <c r="C10" s="184"/>
      <c r="D10" s="159">
        <v>16</v>
      </c>
      <c r="E10" s="159"/>
      <c r="F10" s="159">
        <v>2</v>
      </c>
      <c r="G10" s="159"/>
      <c r="H10" s="185"/>
      <c r="I10" s="186">
        <f t="shared" si="0"/>
        <v>18</v>
      </c>
      <c r="J10" s="187">
        <f t="shared" si="1"/>
        <v>0</v>
      </c>
      <c r="K10" s="188"/>
      <c r="L10" s="159"/>
      <c r="M10" s="161"/>
      <c r="N10" s="8" t="s">
        <v>327</v>
      </c>
      <c r="Q10" s="162"/>
      <c r="R10" s="162"/>
    </row>
    <row r="11" spans="1:22" ht="13.5" thickBot="1">
      <c r="A11" s="171">
        <f t="shared" si="2"/>
        <v>7</v>
      </c>
      <c r="B11" s="183" t="s">
        <v>376</v>
      </c>
      <c r="C11" s="184"/>
      <c r="D11" s="159">
        <v>32</v>
      </c>
      <c r="E11" s="159"/>
      <c r="F11" s="159">
        <v>2</v>
      </c>
      <c r="G11" s="159"/>
      <c r="H11" s="185"/>
      <c r="I11" s="186">
        <f>SUM(D11:H11)</f>
        <v>34</v>
      </c>
      <c r="J11" s="187">
        <f>I11-$Q$4</f>
        <v>16</v>
      </c>
      <c r="K11" s="188"/>
      <c r="L11" s="159"/>
      <c r="M11" s="161"/>
      <c r="O11" s="8" t="s">
        <v>255</v>
      </c>
      <c r="Q11" s="162"/>
      <c r="R11" s="162"/>
    </row>
    <row r="12" spans="1:22" ht="13.5" thickBot="1">
      <c r="A12" s="171">
        <f t="shared" si="2"/>
        <v>8</v>
      </c>
      <c r="B12" s="183" t="s">
        <v>329</v>
      </c>
      <c r="C12" s="184" t="s">
        <v>320</v>
      </c>
      <c r="D12" s="159">
        <v>16</v>
      </c>
      <c r="E12" s="159">
        <v>4</v>
      </c>
      <c r="F12" s="159">
        <v>4</v>
      </c>
      <c r="G12" s="159"/>
      <c r="H12" s="185"/>
      <c r="I12" s="186">
        <f>SUM(D12:H12)</f>
        <v>24</v>
      </c>
      <c r="J12" s="187">
        <f>I12-$Q$4</f>
        <v>6</v>
      </c>
      <c r="K12" s="188">
        <f>10+$R$1</f>
        <v>12</v>
      </c>
      <c r="L12" s="159" t="s">
        <v>321</v>
      </c>
      <c r="M12" s="161"/>
      <c r="O12" s="8" t="s">
        <v>256</v>
      </c>
      <c r="Q12" s="162"/>
      <c r="R12" s="162"/>
    </row>
    <row r="13" spans="1:22" ht="13.5" thickBot="1">
      <c r="A13" s="171">
        <f t="shared" si="2"/>
        <v>9</v>
      </c>
      <c r="B13" s="183" t="s">
        <v>328</v>
      </c>
      <c r="C13" s="184" t="s">
        <v>320</v>
      </c>
      <c r="D13" s="159">
        <v>16</v>
      </c>
      <c r="E13" s="159">
        <v>2</v>
      </c>
      <c r="F13" s="159">
        <v>4</v>
      </c>
      <c r="G13" s="159"/>
      <c r="H13" s="185"/>
      <c r="I13" s="186">
        <f t="shared" si="0"/>
        <v>22</v>
      </c>
      <c r="J13" s="187">
        <f t="shared" si="1"/>
        <v>4</v>
      </c>
      <c r="K13" s="188">
        <f>10+$R$1</f>
        <v>12</v>
      </c>
      <c r="L13" s="159" t="s">
        <v>321</v>
      </c>
      <c r="M13" s="161"/>
      <c r="O13" s="8" t="s">
        <v>257</v>
      </c>
      <c r="Q13" s="162"/>
      <c r="R13" s="162"/>
    </row>
    <row r="14" spans="1:22" ht="13.5" thickBot="1">
      <c r="A14" s="171">
        <f t="shared" si="2"/>
        <v>10</v>
      </c>
      <c r="B14" s="183" t="s">
        <v>330</v>
      </c>
      <c r="C14" s="184" t="s">
        <v>331</v>
      </c>
      <c r="D14" s="159">
        <v>24</v>
      </c>
      <c r="E14" s="159"/>
      <c r="F14" s="159">
        <v>4</v>
      </c>
      <c r="G14" s="159"/>
      <c r="H14" s="185"/>
      <c r="I14" s="186">
        <f t="shared" si="0"/>
        <v>28</v>
      </c>
      <c r="J14" s="187">
        <f t="shared" si="1"/>
        <v>10</v>
      </c>
      <c r="K14" s="188">
        <f>10+$R$1</f>
        <v>12</v>
      </c>
      <c r="L14" s="159" t="s">
        <v>321</v>
      </c>
      <c r="M14" s="161"/>
      <c r="O14" s="8" t="s">
        <v>258</v>
      </c>
      <c r="Q14" s="162"/>
      <c r="R14" s="162"/>
    </row>
    <row r="15" spans="1:22">
      <c r="A15" s="171">
        <f t="shared" si="2"/>
        <v>11</v>
      </c>
      <c r="B15" s="156"/>
      <c r="C15" s="175"/>
      <c r="D15" s="176"/>
      <c r="E15" s="176"/>
      <c r="F15" s="176"/>
      <c r="G15" s="176"/>
      <c r="H15" s="176"/>
      <c r="I15" s="189"/>
      <c r="J15" s="190"/>
      <c r="K15" s="179"/>
      <c r="L15" s="179"/>
      <c r="M15" s="161"/>
      <c r="O15" s="8" t="s">
        <v>259</v>
      </c>
      <c r="Q15" s="162"/>
      <c r="R15" s="162"/>
    </row>
    <row r="16" spans="1:22" ht="13.5" thickBot="1">
      <c r="A16" s="171">
        <f t="shared" si="2"/>
        <v>12</v>
      </c>
      <c r="B16" s="181" t="str">
        <f>CONCATENATE("CONTROL ",$C$1, ": +", $Q$5)</f>
        <v>CONTROL AIR: +18</v>
      </c>
      <c r="C16" s="182"/>
      <c r="D16" s="159"/>
      <c r="E16" s="159"/>
      <c r="F16" s="159"/>
      <c r="G16" s="159"/>
      <c r="H16" s="159"/>
      <c r="I16" s="193"/>
      <c r="J16" s="193"/>
      <c r="K16" s="160"/>
      <c r="L16" s="159"/>
      <c r="M16" s="161"/>
      <c r="O16" s="8" t="s">
        <v>260</v>
      </c>
    </row>
    <row r="17" spans="1:16" ht="13.5" thickBot="1">
      <c r="A17" s="171">
        <f t="shared" si="2"/>
        <v>13</v>
      </c>
      <c r="B17" s="183" t="s">
        <v>377</v>
      </c>
      <c r="C17" s="184" t="s">
        <v>378</v>
      </c>
      <c r="D17" s="159">
        <v>4</v>
      </c>
      <c r="E17" s="159"/>
      <c r="F17" s="159">
        <v>2</v>
      </c>
      <c r="G17" s="159"/>
      <c r="H17" s="159">
        <f>3*4+3</f>
        <v>15</v>
      </c>
      <c r="I17" s="186">
        <f t="shared" ref="I17:I35" si="3">SUM(D17:H17)</f>
        <v>21</v>
      </c>
      <c r="J17" s="187">
        <f>I17-$Q$5</f>
        <v>3</v>
      </c>
      <c r="K17" s="188">
        <f t="shared" ref="K17:K26" si="4">10+$R$1</f>
        <v>12</v>
      </c>
      <c r="L17" s="159" t="s">
        <v>379</v>
      </c>
      <c r="M17" s="161"/>
      <c r="O17" s="8" t="s">
        <v>261</v>
      </c>
    </row>
    <row r="18" spans="1:16" ht="13.5" thickBot="1">
      <c r="A18" s="171">
        <f t="shared" si="2"/>
        <v>14</v>
      </c>
      <c r="B18" s="183" t="s">
        <v>380</v>
      </c>
      <c r="C18" s="184"/>
      <c r="D18" s="159">
        <v>8</v>
      </c>
      <c r="E18" s="159"/>
      <c r="F18" s="159">
        <v>4</v>
      </c>
      <c r="G18" s="159"/>
      <c r="H18" s="159">
        <v>5</v>
      </c>
      <c r="I18" s="186">
        <f t="shared" si="3"/>
        <v>17</v>
      </c>
      <c r="J18" s="187">
        <f t="shared" ref="J18:J27" si="5">I18-$Q$5</f>
        <v>-1</v>
      </c>
      <c r="K18" s="188"/>
      <c r="L18" s="159"/>
      <c r="M18" s="161"/>
      <c r="O18" s="8"/>
    </row>
    <row r="19" spans="1:16" ht="13.5" thickBot="1">
      <c r="A19" s="171">
        <f t="shared" si="2"/>
        <v>15</v>
      </c>
      <c r="B19" s="183" t="s">
        <v>381</v>
      </c>
      <c r="C19" s="184"/>
      <c r="D19" s="159">
        <v>8</v>
      </c>
      <c r="E19" s="159">
        <v>4</v>
      </c>
      <c r="F19" s="159">
        <v>4</v>
      </c>
      <c r="G19" s="159"/>
      <c r="H19" s="159"/>
      <c r="I19" s="186">
        <f t="shared" si="3"/>
        <v>16</v>
      </c>
      <c r="J19" s="187">
        <f t="shared" si="5"/>
        <v>-2</v>
      </c>
      <c r="K19" s="188">
        <f t="shared" si="4"/>
        <v>12</v>
      </c>
      <c r="L19" s="159" t="s">
        <v>321</v>
      </c>
      <c r="M19" s="161"/>
      <c r="N19" s="8" t="s">
        <v>332</v>
      </c>
      <c r="O19" s="8"/>
    </row>
    <row r="20" spans="1:16" ht="13.5" thickBot="1">
      <c r="A20" s="171">
        <f t="shared" si="2"/>
        <v>16</v>
      </c>
      <c r="B20" s="183" t="s">
        <v>382</v>
      </c>
      <c r="C20" s="184" t="s">
        <v>383</v>
      </c>
      <c r="D20" s="159">
        <v>8</v>
      </c>
      <c r="E20" s="159"/>
      <c r="F20" s="159">
        <v>4</v>
      </c>
      <c r="G20" s="159"/>
      <c r="H20" s="159"/>
      <c r="I20" s="186">
        <f t="shared" si="3"/>
        <v>12</v>
      </c>
      <c r="J20" s="187">
        <f t="shared" si="5"/>
        <v>-6</v>
      </c>
      <c r="K20" s="188">
        <f t="shared" si="4"/>
        <v>12</v>
      </c>
      <c r="L20" s="159" t="s">
        <v>325</v>
      </c>
      <c r="M20" s="161"/>
      <c r="O20" s="191" t="s">
        <v>333</v>
      </c>
    </row>
    <row r="21" spans="1:16" ht="13.5" thickBot="1">
      <c r="A21" s="171">
        <f t="shared" si="2"/>
        <v>17</v>
      </c>
      <c r="B21" s="183" t="s">
        <v>384</v>
      </c>
      <c r="C21" s="184" t="s">
        <v>385</v>
      </c>
      <c r="D21" s="159">
        <v>12</v>
      </c>
      <c r="E21" s="159">
        <v>4</v>
      </c>
      <c r="F21" s="159">
        <v>6</v>
      </c>
      <c r="G21" s="159"/>
      <c r="H21" s="159">
        <v>4</v>
      </c>
      <c r="I21" s="186">
        <f t="shared" si="3"/>
        <v>26</v>
      </c>
      <c r="J21" s="187">
        <f t="shared" si="5"/>
        <v>8</v>
      </c>
      <c r="K21" s="188"/>
      <c r="L21" s="159"/>
      <c r="M21" s="161"/>
      <c r="O21" s="191" t="s">
        <v>334</v>
      </c>
    </row>
    <row r="22" spans="1:16" ht="13.5" thickBot="1">
      <c r="A22" s="171">
        <f t="shared" si="2"/>
        <v>18</v>
      </c>
      <c r="B22" s="183" t="s">
        <v>386</v>
      </c>
      <c r="C22" s="184" t="s">
        <v>387</v>
      </c>
      <c r="D22" s="159">
        <v>12</v>
      </c>
      <c r="E22" s="159"/>
      <c r="F22" s="159">
        <v>6</v>
      </c>
      <c r="G22" s="159"/>
      <c r="H22" s="159">
        <v>4</v>
      </c>
      <c r="I22" s="186">
        <f t="shared" si="3"/>
        <v>22</v>
      </c>
      <c r="J22" s="187">
        <f t="shared" si="5"/>
        <v>4</v>
      </c>
      <c r="K22" s="188"/>
      <c r="L22" s="159"/>
      <c r="M22" s="161"/>
      <c r="O22" s="191" t="s">
        <v>335</v>
      </c>
    </row>
    <row r="23" spans="1:16" ht="13.5" thickBot="1">
      <c r="A23" s="171">
        <f t="shared" si="2"/>
        <v>19</v>
      </c>
      <c r="B23" s="183" t="s">
        <v>388</v>
      </c>
      <c r="C23" s="184" t="s">
        <v>389</v>
      </c>
      <c r="D23" s="159">
        <v>12</v>
      </c>
      <c r="E23" s="159">
        <v>4</v>
      </c>
      <c r="F23" s="159">
        <v>2</v>
      </c>
      <c r="G23" s="159"/>
      <c r="H23" s="159"/>
      <c r="I23" s="186">
        <f t="shared" si="3"/>
        <v>18</v>
      </c>
      <c r="J23" s="187">
        <f t="shared" si="5"/>
        <v>0</v>
      </c>
      <c r="K23" s="188">
        <f t="shared" si="4"/>
        <v>12</v>
      </c>
      <c r="L23" s="159" t="s">
        <v>325</v>
      </c>
      <c r="M23" s="161"/>
      <c r="O23" s="191" t="s">
        <v>336</v>
      </c>
    </row>
    <row r="24" spans="1:16" ht="13.5" thickBot="1">
      <c r="A24" s="171">
        <f t="shared" si="2"/>
        <v>20</v>
      </c>
      <c r="B24" s="183" t="s">
        <v>390</v>
      </c>
      <c r="C24" s="184" t="s">
        <v>391</v>
      </c>
      <c r="D24" s="159">
        <v>12</v>
      </c>
      <c r="E24" s="159">
        <v>4</v>
      </c>
      <c r="F24" s="159">
        <v>6</v>
      </c>
      <c r="G24" s="159"/>
      <c r="H24" s="159"/>
      <c r="I24" s="186">
        <f t="shared" si="3"/>
        <v>22</v>
      </c>
      <c r="J24" s="187">
        <f t="shared" si="5"/>
        <v>4</v>
      </c>
      <c r="K24" s="188">
        <f t="shared" si="4"/>
        <v>12</v>
      </c>
      <c r="L24" s="159" t="s">
        <v>325</v>
      </c>
      <c r="M24" s="161"/>
      <c r="O24" s="191" t="s">
        <v>337</v>
      </c>
    </row>
    <row r="25" spans="1:16" ht="13.5" thickBot="1">
      <c r="A25" s="171">
        <f t="shared" si="2"/>
        <v>21</v>
      </c>
      <c r="B25" s="183" t="s">
        <v>392</v>
      </c>
      <c r="C25" s="184" t="s">
        <v>391</v>
      </c>
      <c r="D25" s="159">
        <v>24</v>
      </c>
      <c r="E25" s="159">
        <v>4</v>
      </c>
      <c r="F25" s="159">
        <v>6</v>
      </c>
      <c r="G25" s="159"/>
      <c r="H25" s="159"/>
      <c r="I25" s="186">
        <f t="shared" si="3"/>
        <v>34</v>
      </c>
      <c r="J25" s="187">
        <f t="shared" si="5"/>
        <v>16</v>
      </c>
      <c r="K25" s="188">
        <f t="shared" si="4"/>
        <v>12</v>
      </c>
      <c r="L25" s="159" t="s">
        <v>325</v>
      </c>
      <c r="M25" s="161"/>
      <c r="O25" t="s">
        <v>338</v>
      </c>
    </row>
    <row r="26" spans="1:16" ht="13.5" thickBot="1">
      <c r="A26" s="171">
        <f t="shared" si="2"/>
        <v>22</v>
      </c>
      <c r="B26" s="183" t="s">
        <v>393</v>
      </c>
      <c r="C26" s="184" t="s">
        <v>391</v>
      </c>
      <c r="D26" s="159">
        <v>28</v>
      </c>
      <c r="E26" s="159">
        <v>2</v>
      </c>
      <c r="F26" s="159">
        <v>4</v>
      </c>
      <c r="G26" s="159"/>
      <c r="H26" s="159"/>
      <c r="I26" s="186">
        <f t="shared" si="3"/>
        <v>34</v>
      </c>
      <c r="J26" s="187">
        <f t="shared" si="5"/>
        <v>16</v>
      </c>
      <c r="K26" s="188">
        <f t="shared" si="4"/>
        <v>12</v>
      </c>
      <c r="L26" s="159" t="s">
        <v>325</v>
      </c>
      <c r="M26" s="161"/>
    </row>
    <row r="27" spans="1:16" ht="13.5" thickBot="1">
      <c r="A27" s="171">
        <f t="shared" si="2"/>
        <v>23</v>
      </c>
      <c r="B27" s="183" t="s">
        <v>394</v>
      </c>
      <c r="C27" s="184" t="s">
        <v>395</v>
      </c>
      <c r="D27" s="159">
        <v>12</v>
      </c>
      <c r="E27" s="159">
        <v>4</v>
      </c>
      <c r="F27" s="159">
        <v>4</v>
      </c>
      <c r="G27" s="159"/>
      <c r="H27" s="159">
        <v>4</v>
      </c>
      <c r="I27" s="186">
        <f t="shared" si="3"/>
        <v>24</v>
      </c>
      <c r="J27" s="298">
        <f t="shared" si="5"/>
        <v>6</v>
      </c>
      <c r="K27" s="188">
        <f>10+$R$1</f>
        <v>12</v>
      </c>
      <c r="L27" s="159" t="s">
        <v>325</v>
      </c>
      <c r="M27" s="161"/>
      <c r="N27" s="8" t="s">
        <v>262</v>
      </c>
    </row>
    <row r="28" spans="1:16" ht="13.5" thickBot="1">
      <c r="A28" s="171">
        <f t="shared" si="2"/>
        <v>24</v>
      </c>
      <c r="B28" s="183" t="s">
        <v>396</v>
      </c>
      <c r="C28" s="184" t="s">
        <v>397</v>
      </c>
      <c r="D28" s="159">
        <v>16</v>
      </c>
      <c r="E28" s="159"/>
      <c r="F28" s="159">
        <v>6</v>
      </c>
      <c r="G28" s="159"/>
      <c r="H28" s="159"/>
      <c r="I28" s="186">
        <f t="shared" si="3"/>
        <v>22</v>
      </c>
      <c r="J28" s="187">
        <f>I28-$Q$5</f>
        <v>4</v>
      </c>
      <c r="K28" s="188"/>
      <c r="L28" s="159"/>
      <c r="M28" s="161"/>
      <c r="O28" s="165" t="s">
        <v>339</v>
      </c>
      <c r="P28" s="8"/>
    </row>
    <row r="29" spans="1:16" ht="13.5" thickBot="1">
      <c r="A29" s="171">
        <f t="shared" si="2"/>
        <v>25</v>
      </c>
      <c r="B29" s="183" t="s">
        <v>398</v>
      </c>
      <c r="C29" s="184" t="s">
        <v>399</v>
      </c>
      <c r="D29" s="159">
        <v>16</v>
      </c>
      <c r="E29" s="159"/>
      <c r="F29" s="159">
        <v>6</v>
      </c>
      <c r="G29" s="159"/>
      <c r="H29" s="159">
        <v>4</v>
      </c>
      <c r="I29" s="186">
        <f t="shared" si="3"/>
        <v>26</v>
      </c>
      <c r="J29" s="298">
        <f>I29-$Q$5</f>
        <v>8</v>
      </c>
      <c r="K29" s="160"/>
      <c r="L29" s="159"/>
      <c r="M29" s="161"/>
      <c r="O29" s="165" t="s">
        <v>340</v>
      </c>
    </row>
    <row r="30" spans="1:16" ht="13.5" thickBot="1">
      <c r="A30" s="171">
        <f t="shared" si="2"/>
        <v>26</v>
      </c>
      <c r="B30" s="183" t="s">
        <v>400</v>
      </c>
      <c r="C30" s="184" t="s">
        <v>401</v>
      </c>
      <c r="D30" s="159">
        <v>16</v>
      </c>
      <c r="E30" s="159">
        <v>2</v>
      </c>
      <c r="F30" s="159">
        <v>4</v>
      </c>
      <c r="G30" s="159"/>
      <c r="H30" s="159"/>
      <c r="I30" s="186">
        <f t="shared" si="3"/>
        <v>22</v>
      </c>
      <c r="J30" s="187">
        <f t="shared" ref="J30:J35" si="6">I30-$Q$5</f>
        <v>4</v>
      </c>
      <c r="K30" s="160"/>
      <c r="L30" s="159"/>
      <c r="M30" s="161"/>
      <c r="O30" s="165" t="s">
        <v>342</v>
      </c>
    </row>
    <row r="31" spans="1:16" ht="13.5" thickBot="1">
      <c r="A31" s="171">
        <f t="shared" si="2"/>
        <v>27</v>
      </c>
      <c r="B31" s="183" t="s">
        <v>341</v>
      </c>
      <c r="C31" s="184" t="s">
        <v>402</v>
      </c>
      <c r="D31" s="159">
        <v>16</v>
      </c>
      <c r="E31" s="159"/>
      <c r="F31" s="159">
        <v>6</v>
      </c>
      <c r="G31" s="159"/>
      <c r="H31" s="159"/>
      <c r="I31" s="186">
        <f>SUM(D31:H31)</f>
        <v>22</v>
      </c>
      <c r="J31" s="187">
        <f>I31-$Q$5</f>
        <v>4</v>
      </c>
      <c r="K31" s="160"/>
      <c r="L31" s="159"/>
      <c r="M31" s="161"/>
      <c r="O31" s="165" t="s">
        <v>343</v>
      </c>
    </row>
    <row r="32" spans="1:16" ht="13.5" thickBot="1">
      <c r="A32" s="171">
        <f t="shared" si="2"/>
        <v>28</v>
      </c>
      <c r="B32" s="183" t="s">
        <v>403</v>
      </c>
      <c r="C32" s="184" t="s">
        <v>404</v>
      </c>
      <c r="D32" s="159">
        <v>16</v>
      </c>
      <c r="E32" s="159"/>
      <c r="F32" s="159">
        <v>6</v>
      </c>
      <c r="G32" s="159"/>
      <c r="H32" s="159">
        <v>2</v>
      </c>
      <c r="I32" s="186">
        <f t="shared" si="3"/>
        <v>24</v>
      </c>
      <c r="J32" s="187">
        <f t="shared" si="6"/>
        <v>6</v>
      </c>
      <c r="K32" s="160"/>
      <c r="L32" s="159"/>
      <c r="M32" s="161"/>
      <c r="O32" s="165" t="s">
        <v>344</v>
      </c>
    </row>
    <row r="33" spans="1:17" ht="13.5" thickBot="1">
      <c r="A33" s="171">
        <f t="shared" si="2"/>
        <v>29</v>
      </c>
      <c r="B33" s="183" t="s">
        <v>405</v>
      </c>
      <c r="C33" s="184" t="s">
        <v>406</v>
      </c>
      <c r="D33" s="159">
        <v>20</v>
      </c>
      <c r="E33" s="159">
        <v>2</v>
      </c>
      <c r="F33" s="159">
        <v>6</v>
      </c>
      <c r="G33" s="159"/>
      <c r="H33" s="159"/>
      <c r="I33" s="186">
        <f t="shared" si="3"/>
        <v>28</v>
      </c>
      <c r="J33" s="187">
        <f t="shared" si="6"/>
        <v>10</v>
      </c>
      <c r="K33" s="160"/>
      <c r="L33" s="159"/>
      <c r="M33" s="161"/>
      <c r="O33" s="165" t="s">
        <v>345</v>
      </c>
    </row>
    <row r="34" spans="1:17" ht="13.5" thickBot="1">
      <c r="A34" s="171">
        <f t="shared" si="2"/>
        <v>30</v>
      </c>
      <c r="B34" s="183" t="s">
        <v>407</v>
      </c>
      <c r="C34" s="184"/>
      <c r="D34" s="159">
        <v>20</v>
      </c>
      <c r="E34" s="159"/>
      <c r="F34" s="159">
        <v>4</v>
      </c>
      <c r="G34" s="159"/>
      <c r="H34" s="159">
        <v>5</v>
      </c>
      <c r="I34" s="186">
        <f t="shared" si="3"/>
        <v>29</v>
      </c>
      <c r="J34" s="187">
        <f t="shared" si="6"/>
        <v>11</v>
      </c>
      <c r="K34" s="160"/>
      <c r="L34" s="159"/>
      <c r="M34" s="161"/>
      <c r="O34" s="163"/>
    </row>
    <row r="35" spans="1:17" ht="13.5" thickBot="1">
      <c r="A35" s="171">
        <f t="shared" si="2"/>
        <v>31</v>
      </c>
      <c r="B35" s="183" t="s">
        <v>408</v>
      </c>
      <c r="C35" s="184"/>
      <c r="D35" s="159">
        <v>20</v>
      </c>
      <c r="E35" s="159"/>
      <c r="F35" s="159">
        <v>6</v>
      </c>
      <c r="G35" s="159"/>
      <c r="H35" s="159">
        <v>3</v>
      </c>
      <c r="I35" s="186">
        <f t="shared" si="3"/>
        <v>29</v>
      </c>
      <c r="J35" s="187">
        <f t="shared" si="6"/>
        <v>11</v>
      </c>
      <c r="K35" s="160"/>
      <c r="L35" s="159"/>
      <c r="M35" s="161"/>
      <c r="N35" s="164" t="s">
        <v>263</v>
      </c>
    </row>
    <row r="36" spans="1:17" ht="13.5" thickBot="1">
      <c r="A36" s="171">
        <f t="shared" si="2"/>
        <v>32</v>
      </c>
      <c r="B36" s="183" t="s">
        <v>409</v>
      </c>
      <c r="C36" s="184" t="s">
        <v>410</v>
      </c>
      <c r="D36" s="159">
        <v>32</v>
      </c>
      <c r="E36" s="159">
        <v>4</v>
      </c>
      <c r="F36" s="159">
        <v>4</v>
      </c>
      <c r="G36" s="159"/>
      <c r="H36" s="159">
        <f>2*4</f>
        <v>8</v>
      </c>
      <c r="I36" s="186">
        <f>SUM(D36:H36)</f>
        <v>48</v>
      </c>
      <c r="J36" s="187">
        <f>I36-$Q$5</f>
        <v>30</v>
      </c>
      <c r="K36" s="188">
        <f>10+$R$1+4</f>
        <v>16</v>
      </c>
      <c r="L36" s="159" t="s">
        <v>325</v>
      </c>
      <c r="M36" s="161"/>
      <c r="O36" s="165" t="s">
        <v>346</v>
      </c>
    </row>
    <row r="37" spans="1:17" ht="13.5" thickBot="1">
      <c r="A37" s="171">
        <f t="shared" si="2"/>
        <v>33</v>
      </c>
      <c r="B37" s="183" t="s">
        <v>411</v>
      </c>
      <c r="C37" s="184" t="s">
        <v>410</v>
      </c>
      <c r="D37" s="159">
        <v>40</v>
      </c>
      <c r="E37" s="159">
        <v>8</v>
      </c>
      <c r="F37" s="159">
        <v>4</v>
      </c>
      <c r="G37" s="159"/>
      <c r="H37" s="159"/>
      <c r="I37" s="186">
        <f>SUM(D37:H37)</f>
        <v>52</v>
      </c>
      <c r="J37" s="187">
        <f>I37-$Q$5</f>
        <v>34</v>
      </c>
      <c r="K37" s="188">
        <f>10+$R$1</f>
        <v>12</v>
      </c>
      <c r="L37" s="159" t="s">
        <v>325</v>
      </c>
      <c r="M37" s="161"/>
      <c r="O37" s="165" t="s">
        <v>347</v>
      </c>
    </row>
    <row r="38" spans="1:17">
      <c r="A38" s="171">
        <f t="shared" si="2"/>
        <v>34</v>
      </c>
      <c r="B38" s="183"/>
      <c r="C38" s="184"/>
      <c r="D38" s="159"/>
      <c r="E38" s="159"/>
      <c r="F38" s="159"/>
      <c r="G38" s="159"/>
      <c r="H38" s="159"/>
      <c r="I38" s="159"/>
      <c r="J38" s="159"/>
      <c r="K38" s="159"/>
      <c r="L38" s="159"/>
      <c r="M38" s="161"/>
      <c r="O38" s="165" t="s">
        <v>348</v>
      </c>
    </row>
    <row r="39" spans="1:17" ht="13.5" thickBot="1">
      <c r="A39" s="171">
        <f t="shared" si="2"/>
        <v>35</v>
      </c>
      <c r="B39" s="181" t="str">
        <f>CONCATENATE("CREATE ",$C$1, ": +", $Q$6)</f>
        <v>CREATE AIR: +18</v>
      </c>
      <c r="C39" s="182"/>
      <c r="D39" s="182"/>
      <c r="E39" s="182"/>
      <c r="F39" s="182"/>
      <c r="G39" s="182"/>
      <c r="H39" s="159"/>
      <c r="I39" s="159"/>
      <c r="J39" s="159"/>
      <c r="K39" s="159"/>
      <c r="L39" s="159"/>
      <c r="M39" s="161"/>
      <c r="O39" s="165" t="s">
        <v>349</v>
      </c>
    </row>
    <row r="40" spans="1:17" ht="13.5" thickBot="1">
      <c r="A40" s="171">
        <f t="shared" si="2"/>
        <v>36</v>
      </c>
      <c r="B40" s="183" t="s">
        <v>412</v>
      </c>
      <c r="C40" s="184" t="s">
        <v>320</v>
      </c>
      <c r="D40" s="159">
        <v>4</v>
      </c>
      <c r="E40" s="159">
        <v>2</v>
      </c>
      <c r="F40" s="159">
        <v>6</v>
      </c>
      <c r="G40" s="159"/>
      <c r="H40" s="159"/>
      <c r="I40" s="186">
        <f t="shared" ref="I40:I54" si="7">SUM(D40:H40)</f>
        <v>12</v>
      </c>
      <c r="J40" s="192">
        <f t="shared" ref="J40:J54" si="8">I40-$Q$6</f>
        <v>-6</v>
      </c>
      <c r="K40" s="188">
        <f>10+$R$1</f>
        <v>12</v>
      </c>
      <c r="L40" s="159" t="s">
        <v>321</v>
      </c>
      <c r="M40" s="161"/>
      <c r="O40" s="165" t="s">
        <v>350</v>
      </c>
    </row>
    <row r="41" spans="1:17" ht="13.5" thickBot="1">
      <c r="A41" s="171">
        <f t="shared" si="2"/>
        <v>37</v>
      </c>
      <c r="B41" s="183" t="s">
        <v>413</v>
      </c>
      <c r="C41" s="184" t="s">
        <v>414</v>
      </c>
      <c r="D41" s="159">
        <v>8</v>
      </c>
      <c r="E41" s="159">
        <v>4</v>
      </c>
      <c r="F41" s="159"/>
      <c r="G41" s="159"/>
      <c r="H41" s="159">
        <v>3</v>
      </c>
      <c r="I41" s="186">
        <f t="shared" si="7"/>
        <v>15</v>
      </c>
      <c r="J41" s="192">
        <f t="shared" si="8"/>
        <v>-3</v>
      </c>
      <c r="K41" s="188">
        <f>10+$R$1</f>
        <v>12</v>
      </c>
      <c r="L41" s="159" t="s">
        <v>379</v>
      </c>
      <c r="M41" s="161"/>
      <c r="O41" s="165" t="s">
        <v>351</v>
      </c>
    </row>
    <row r="42" spans="1:17" ht="13.5" thickBot="1">
      <c r="A42" s="171">
        <f t="shared" si="2"/>
        <v>38</v>
      </c>
      <c r="B42" s="183" t="s">
        <v>415</v>
      </c>
      <c r="C42" s="184"/>
      <c r="D42" s="159">
        <v>8</v>
      </c>
      <c r="E42" s="159"/>
      <c r="F42" s="159">
        <v>2</v>
      </c>
      <c r="G42" s="159"/>
      <c r="H42" s="159">
        <v>3</v>
      </c>
      <c r="I42" s="186">
        <f t="shared" si="7"/>
        <v>13</v>
      </c>
      <c r="J42" s="192">
        <f t="shared" si="8"/>
        <v>-5</v>
      </c>
      <c r="K42" s="188"/>
      <c r="L42" s="159"/>
      <c r="M42" s="161"/>
      <c r="O42" s="165" t="s">
        <v>352</v>
      </c>
    </row>
    <row r="43" spans="1:17" ht="13.5" thickBot="1">
      <c r="A43" s="171">
        <f t="shared" si="2"/>
        <v>39</v>
      </c>
      <c r="B43" s="183" t="s">
        <v>416</v>
      </c>
      <c r="C43" s="184" t="s">
        <v>417</v>
      </c>
      <c r="D43" s="159">
        <v>12</v>
      </c>
      <c r="E43" s="159"/>
      <c r="F43" s="159"/>
      <c r="G43" s="159"/>
      <c r="H43" s="159"/>
      <c r="I43" s="186">
        <f t="shared" si="7"/>
        <v>12</v>
      </c>
      <c r="J43" s="192">
        <f t="shared" si="8"/>
        <v>-6</v>
      </c>
      <c r="K43" s="188"/>
      <c r="L43" s="159"/>
      <c r="M43" s="161"/>
      <c r="O43" s="165" t="s">
        <v>353</v>
      </c>
      <c r="Q43" s="8"/>
    </row>
    <row r="44" spans="1:17" ht="13.5" thickBot="1">
      <c r="A44" s="171">
        <f t="shared" si="2"/>
        <v>40</v>
      </c>
      <c r="B44" s="183" t="s">
        <v>418</v>
      </c>
      <c r="C44" s="184" t="s">
        <v>419</v>
      </c>
      <c r="D44" s="159">
        <v>12</v>
      </c>
      <c r="E44" s="159">
        <v>4</v>
      </c>
      <c r="F44" s="159"/>
      <c r="G44" s="159"/>
      <c r="H44" s="159"/>
      <c r="I44" s="186">
        <f t="shared" si="7"/>
        <v>16</v>
      </c>
      <c r="J44" s="192">
        <f t="shared" si="8"/>
        <v>-2</v>
      </c>
      <c r="K44" s="188">
        <f>10+$R$1</f>
        <v>12</v>
      </c>
      <c r="L44" s="159" t="s">
        <v>325</v>
      </c>
      <c r="M44" s="161"/>
      <c r="O44" s="165" t="s">
        <v>354</v>
      </c>
    </row>
    <row r="45" spans="1:17" ht="13.5" thickBot="1">
      <c r="A45" s="171">
        <f t="shared" si="2"/>
        <v>41</v>
      </c>
      <c r="B45" s="183" t="s">
        <v>420</v>
      </c>
      <c r="C45" s="184" t="s">
        <v>419</v>
      </c>
      <c r="D45" s="159">
        <v>12</v>
      </c>
      <c r="E45" s="159">
        <v>4</v>
      </c>
      <c r="F45" s="159"/>
      <c r="G45" s="159"/>
      <c r="H45" s="159">
        <f>3+2</f>
        <v>5</v>
      </c>
      <c r="I45" s="186">
        <f t="shared" si="7"/>
        <v>21</v>
      </c>
      <c r="J45" s="192">
        <f t="shared" si="8"/>
        <v>3</v>
      </c>
      <c r="K45" s="188">
        <f>10+$R$1+2</f>
        <v>14</v>
      </c>
      <c r="L45" s="159" t="s">
        <v>325</v>
      </c>
      <c r="M45" s="161"/>
      <c r="P45" s="8" t="s">
        <v>355</v>
      </c>
    </row>
    <row r="46" spans="1:17" ht="13.5" thickBot="1">
      <c r="A46" s="171">
        <f t="shared" si="2"/>
        <v>42</v>
      </c>
      <c r="B46" s="183" t="s">
        <v>421</v>
      </c>
      <c r="C46" s="184"/>
      <c r="D46" s="159">
        <v>16</v>
      </c>
      <c r="E46" s="159"/>
      <c r="F46" s="159">
        <v>2</v>
      </c>
      <c r="G46" s="159"/>
      <c r="H46" s="159">
        <v>3</v>
      </c>
      <c r="I46" s="186">
        <f t="shared" si="7"/>
        <v>21</v>
      </c>
      <c r="J46" s="192">
        <f t="shared" si="8"/>
        <v>3</v>
      </c>
      <c r="K46" s="160"/>
      <c r="L46" s="159"/>
      <c r="M46" s="161"/>
      <c r="O46" s="165" t="s">
        <v>356</v>
      </c>
    </row>
    <row r="47" spans="1:17" ht="13.5" thickBot="1">
      <c r="A47" s="171">
        <f t="shared" si="2"/>
        <v>43</v>
      </c>
      <c r="B47" s="183" t="s">
        <v>422</v>
      </c>
      <c r="C47" s="184" t="s">
        <v>389</v>
      </c>
      <c r="D47" s="159">
        <v>16</v>
      </c>
      <c r="E47" s="159"/>
      <c r="F47" s="159"/>
      <c r="G47" s="159"/>
      <c r="H47" s="159">
        <v>3</v>
      </c>
      <c r="I47" s="186">
        <f t="shared" si="7"/>
        <v>19</v>
      </c>
      <c r="J47" s="192">
        <f t="shared" si="8"/>
        <v>1</v>
      </c>
      <c r="K47" s="188">
        <f>10+$R$1</f>
        <v>12</v>
      </c>
      <c r="L47" s="159" t="s">
        <v>325</v>
      </c>
      <c r="M47" s="161"/>
      <c r="P47" s="8" t="s">
        <v>357</v>
      </c>
    </row>
    <row r="48" spans="1:17" ht="13.5" thickBot="1">
      <c r="A48" s="171">
        <f t="shared" si="2"/>
        <v>44</v>
      </c>
      <c r="B48" s="184" t="s">
        <v>423</v>
      </c>
      <c r="C48" s="184" t="s">
        <v>424</v>
      </c>
      <c r="D48" s="159">
        <v>16</v>
      </c>
      <c r="E48" s="159"/>
      <c r="F48" s="159">
        <v>4</v>
      </c>
      <c r="G48" s="159"/>
      <c r="H48" s="159"/>
      <c r="I48" s="186">
        <f t="shared" si="7"/>
        <v>20</v>
      </c>
      <c r="J48" s="192">
        <f t="shared" si="8"/>
        <v>2</v>
      </c>
      <c r="K48" s="160"/>
      <c r="L48" s="159"/>
      <c r="M48" s="161"/>
      <c r="O48" s="165" t="s">
        <v>358</v>
      </c>
      <c r="Q48" s="8"/>
    </row>
    <row r="49" spans="1:20" ht="13.5" thickBot="1">
      <c r="A49" s="171">
        <f t="shared" si="2"/>
        <v>45</v>
      </c>
      <c r="B49" s="184" t="s">
        <v>425</v>
      </c>
      <c r="C49" s="184"/>
      <c r="D49" s="159">
        <v>20</v>
      </c>
      <c r="E49" s="159"/>
      <c r="F49" s="159">
        <v>4</v>
      </c>
      <c r="G49" s="159"/>
      <c r="H49" s="159">
        <v>3</v>
      </c>
      <c r="I49" s="186">
        <f>SUM(D49:H49)</f>
        <v>27</v>
      </c>
      <c r="J49" s="192">
        <f>I49-$Q$6</f>
        <v>9</v>
      </c>
      <c r="K49" s="160"/>
      <c r="L49" s="159"/>
      <c r="O49" s="165" t="s">
        <v>359</v>
      </c>
    </row>
    <row r="50" spans="1:20" ht="13.5" thickBot="1">
      <c r="A50" s="171">
        <f t="shared" si="2"/>
        <v>46</v>
      </c>
      <c r="B50" s="184" t="s">
        <v>426</v>
      </c>
      <c r="C50" s="184"/>
      <c r="D50" s="159">
        <v>20</v>
      </c>
      <c r="E50" s="159"/>
      <c r="F50" s="159">
        <v>4</v>
      </c>
      <c r="G50" s="159"/>
      <c r="H50" s="159">
        <v>3</v>
      </c>
      <c r="I50" s="186">
        <f>SUM(D50:H50)</f>
        <v>27</v>
      </c>
      <c r="J50" s="192">
        <f>I50-$Q$6</f>
        <v>9</v>
      </c>
      <c r="K50" s="188">
        <f>10+$R$1</f>
        <v>12</v>
      </c>
      <c r="L50" s="159" t="s">
        <v>325</v>
      </c>
      <c r="O50" s="165" t="s">
        <v>360</v>
      </c>
    </row>
    <row r="51" spans="1:20" ht="13.5" thickBot="1">
      <c r="A51" s="171">
        <f t="shared" si="2"/>
        <v>47</v>
      </c>
      <c r="B51" s="183" t="s">
        <v>427</v>
      </c>
      <c r="C51" s="184" t="s">
        <v>428</v>
      </c>
      <c r="D51" s="159">
        <v>20</v>
      </c>
      <c r="E51" s="159">
        <v>2</v>
      </c>
      <c r="F51" s="159">
        <v>4</v>
      </c>
      <c r="G51" s="159"/>
      <c r="H51" s="159"/>
      <c r="I51" s="186">
        <f>SUM(D51:H51)</f>
        <v>26</v>
      </c>
      <c r="J51" s="298">
        <f>I51-$Q$6</f>
        <v>8</v>
      </c>
      <c r="K51" s="188">
        <f>10+$R$1</f>
        <v>12</v>
      </c>
      <c r="L51" s="159" t="s">
        <v>325</v>
      </c>
    </row>
    <row r="52" spans="1:20" ht="12.75" customHeight="1" thickBot="1">
      <c r="A52" s="171">
        <f t="shared" si="2"/>
        <v>48</v>
      </c>
      <c r="B52" s="183" t="s">
        <v>429</v>
      </c>
      <c r="C52" s="184" t="s">
        <v>430</v>
      </c>
      <c r="D52" s="159">
        <v>24</v>
      </c>
      <c r="E52" s="159"/>
      <c r="F52" s="159">
        <v>2</v>
      </c>
      <c r="G52" s="159"/>
      <c r="H52" s="159"/>
      <c r="I52" s="186">
        <f>SUM(D52:H52)</f>
        <v>26</v>
      </c>
      <c r="J52" s="192">
        <f>I52-$Q$6</f>
        <v>8</v>
      </c>
      <c r="K52" s="160"/>
      <c r="L52" s="159"/>
      <c r="N52" s="8" t="s">
        <v>264</v>
      </c>
    </row>
    <row r="53" spans="1:20" ht="13.5" thickBot="1">
      <c r="A53" s="171">
        <f t="shared" si="2"/>
        <v>49</v>
      </c>
      <c r="B53" s="299" t="s">
        <v>431</v>
      </c>
      <c r="C53" s="300" t="s">
        <v>410</v>
      </c>
      <c r="D53" s="301">
        <v>40</v>
      </c>
      <c r="E53" s="301">
        <v>2</v>
      </c>
      <c r="F53" s="301">
        <v>4</v>
      </c>
      <c r="G53" s="301"/>
      <c r="H53" s="301">
        <v>3</v>
      </c>
      <c r="I53" s="186">
        <f>SUM(D53:H53)</f>
        <v>49</v>
      </c>
      <c r="J53" s="192">
        <f>I53-$Q$6</f>
        <v>31</v>
      </c>
      <c r="K53" s="188">
        <f>10+$R$1</f>
        <v>12</v>
      </c>
      <c r="L53" s="159" t="s">
        <v>379</v>
      </c>
      <c r="O53" s="8" t="s">
        <v>265</v>
      </c>
      <c r="T53" s="173" t="s">
        <v>361</v>
      </c>
    </row>
    <row r="54" spans="1:20" ht="13.5" thickBot="1">
      <c r="A54" s="171">
        <f t="shared" si="2"/>
        <v>50</v>
      </c>
      <c r="B54" s="183" t="s">
        <v>432</v>
      </c>
      <c r="C54" s="300" t="s">
        <v>410</v>
      </c>
      <c r="D54" s="159">
        <v>40</v>
      </c>
      <c r="E54" s="159">
        <v>4</v>
      </c>
      <c r="F54" s="159">
        <v>4</v>
      </c>
      <c r="G54" s="159"/>
      <c r="H54" s="159">
        <v>3</v>
      </c>
      <c r="I54" s="186">
        <f t="shared" si="7"/>
        <v>51</v>
      </c>
      <c r="J54" s="192">
        <f t="shared" si="8"/>
        <v>33</v>
      </c>
      <c r="K54" s="188">
        <f>10+$R$1</f>
        <v>12</v>
      </c>
      <c r="L54" s="159" t="s">
        <v>325</v>
      </c>
      <c r="O54" s="8" t="s">
        <v>266</v>
      </c>
      <c r="T54" s="173" t="s">
        <v>433</v>
      </c>
    </row>
    <row r="55" spans="1:20">
      <c r="A55" s="171">
        <f t="shared" si="2"/>
        <v>51</v>
      </c>
      <c r="B55" s="183"/>
      <c r="C55" s="184"/>
      <c r="D55" s="159"/>
      <c r="E55" s="159"/>
      <c r="F55" s="159"/>
      <c r="G55" s="159"/>
      <c r="H55" s="159"/>
      <c r="I55" s="159"/>
      <c r="J55" s="159"/>
      <c r="K55" s="159"/>
      <c r="L55" s="159"/>
      <c r="O55" s="8" t="s">
        <v>267</v>
      </c>
      <c r="T55" s="173" t="s">
        <v>268</v>
      </c>
    </row>
    <row r="56" spans="1:20" ht="13.5" thickBot="1">
      <c r="A56" s="171">
        <f t="shared" si="2"/>
        <v>52</v>
      </c>
      <c r="B56" s="181" t="str">
        <f>CONCATENATE("DESTROY ",$C$1, ": +", $Q$7)</f>
        <v>DESTROY AIR: +18</v>
      </c>
      <c r="C56" s="182"/>
      <c r="D56" s="159"/>
      <c r="E56" s="159"/>
      <c r="F56" s="159"/>
      <c r="G56" s="159"/>
      <c r="H56" s="159"/>
      <c r="I56" s="193"/>
      <c r="J56" s="193"/>
      <c r="K56" s="160"/>
      <c r="L56" s="159"/>
    </row>
    <row r="57" spans="1:20" ht="13.5" thickBot="1">
      <c r="A57" s="171">
        <f t="shared" si="2"/>
        <v>53</v>
      </c>
      <c r="B57" s="183" t="s">
        <v>434</v>
      </c>
      <c r="C57" s="184" t="s">
        <v>320</v>
      </c>
      <c r="D57" s="159">
        <v>4</v>
      </c>
      <c r="E57" s="159">
        <v>2</v>
      </c>
      <c r="F57" s="159">
        <v>6</v>
      </c>
      <c r="G57" s="159"/>
      <c r="H57" s="159"/>
      <c r="I57" s="186">
        <f t="shared" ref="I57:I67" si="9">SUM(D57:H57)</f>
        <v>12</v>
      </c>
      <c r="J57" s="187">
        <f>I57-$Q$7</f>
        <v>-6</v>
      </c>
      <c r="K57" s="160"/>
      <c r="L57" s="159"/>
      <c r="N57" s="8" t="s">
        <v>362</v>
      </c>
    </row>
    <row r="58" spans="1:20" ht="13.5" thickBot="1">
      <c r="A58" s="171">
        <f t="shared" si="2"/>
        <v>54</v>
      </c>
      <c r="B58" s="183" t="s">
        <v>435</v>
      </c>
      <c r="C58" s="184"/>
      <c r="D58" s="159">
        <v>4</v>
      </c>
      <c r="E58" s="159"/>
      <c r="F58" s="159">
        <v>4</v>
      </c>
      <c r="G58" s="159"/>
      <c r="H58" s="159">
        <v>3</v>
      </c>
      <c r="I58" s="186">
        <f t="shared" si="9"/>
        <v>11</v>
      </c>
      <c r="J58" s="187">
        <f t="shared" ref="J58:J67" si="10">I58-$Q$7</f>
        <v>-7</v>
      </c>
      <c r="K58" s="160"/>
      <c r="L58" s="159"/>
      <c r="O58" t="s">
        <v>363</v>
      </c>
    </row>
    <row r="59" spans="1:20" ht="13.5" thickBot="1">
      <c r="A59" s="171">
        <f t="shared" si="2"/>
        <v>55</v>
      </c>
      <c r="B59" s="183" t="s">
        <v>436</v>
      </c>
      <c r="C59" s="184" t="s">
        <v>437</v>
      </c>
      <c r="D59" s="159">
        <v>8</v>
      </c>
      <c r="E59" s="159"/>
      <c r="F59" s="159">
        <v>4</v>
      </c>
      <c r="G59" s="159"/>
      <c r="H59" s="159">
        <v>3</v>
      </c>
      <c r="I59" s="186">
        <f t="shared" si="9"/>
        <v>15</v>
      </c>
      <c r="J59" s="187">
        <f t="shared" si="10"/>
        <v>-3</v>
      </c>
      <c r="K59" s="160"/>
      <c r="L59" s="159"/>
      <c r="O59" t="s">
        <v>364</v>
      </c>
    </row>
    <row r="60" spans="1:20" ht="13.5" thickBot="1">
      <c r="A60" s="171">
        <f t="shared" si="2"/>
        <v>56</v>
      </c>
      <c r="B60" s="183" t="s">
        <v>438</v>
      </c>
      <c r="C60" s="184" t="s">
        <v>430</v>
      </c>
      <c r="D60" s="159">
        <v>12</v>
      </c>
      <c r="E60" s="159">
        <v>4</v>
      </c>
      <c r="F60" s="159"/>
      <c r="G60" s="159"/>
      <c r="H60" s="159"/>
      <c r="I60" s="186">
        <f t="shared" si="9"/>
        <v>16</v>
      </c>
      <c r="J60" s="298">
        <f t="shared" si="10"/>
        <v>-2</v>
      </c>
      <c r="K60" s="188">
        <f>10+$R$1</f>
        <v>12</v>
      </c>
      <c r="L60" s="159" t="s">
        <v>325</v>
      </c>
      <c r="O60" t="s">
        <v>365</v>
      </c>
    </row>
    <row r="61" spans="1:20" ht="13.5" thickBot="1">
      <c r="A61" s="171">
        <f t="shared" si="2"/>
        <v>57</v>
      </c>
      <c r="B61" s="183" t="s">
        <v>439</v>
      </c>
      <c r="C61" s="184" t="s">
        <v>395</v>
      </c>
      <c r="D61" s="159">
        <v>16</v>
      </c>
      <c r="E61" s="159">
        <v>4</v>
      </c>
      <c r="F61" s="159">
        <v>2</v>
      </c>
      <c r="G61" s="159"/>
      <c r="H61" s="159"/>
      <c r="I61" s="186">
        <f>SUM(D61:H61)</f>
        <v>22</v>
      </c>
      <c r="J61" s="298">
        <f>I61-$Q$7</f>
        <v>4</v>
      </c>
      <c r="K61" s="188">
        <f>10+$R$1</f>
        <v>12</v>
      </c>
      <c r="L61" s="159" t="s">
        <v>321</v>
      </c>
    </row>
    <row r="62" spans="1:20" ht="13.5" thickBot="1">
      <c r="A62" s="171">
        <f t="shared" si="2"/>
        <v>58</v>
      </c>
      <c r="B62" s="183" t="s">
        <v>440</v>
      </c>
      <c r="C62" s="184" t="s">
        <v>437</v>
      </c>
      <c r="D62" s="159">
        <v>16</v>
      </c>
      <c r="E62" s="159"/>
      <c r="F62" s="159">
        <v>4</v>
      </c>
      <c r="G62" s="159"/>
      <c r="H62" s="159">
        <v>3</v>
      </c>
      <c r="I62" s="186">
        <f>SUM(D62:H62)</f>
        <v>23</v>
      </c>
      <c r="J62" s="187">
        <f>I62-$Q$7</f>
        <v>5</v>
      </c>
      <c r="K62" s="160"/>
      <c r="L62" s="159"/>
      <c r="N62" s="8" t="s">
        <v>366</v>
      </c>
    </row>
    <row r="63" spans="1:20" ht="13.5" thickBot="1">
      <c r="A63" s="171">
        <f t="shared" si="2"/>
        <v>59</v>
      </c>
      <c r="B63" s="183" t="s">
        <v>441</v>
      </c>
      <c r="C63" s="184"/>
      <c r="D63" s="159">
        <v>16</v>
      </c>
      <c r="E63" s="159"/>
      <c r="F63" s="159">
        <v>4</v>
      </c>
      <c r="G63" s="159"/>
      <c r="H63" s="159">
        <v>3</v>
      </c>
      <c r="I63" s="186">
        <f t="shared" si="9"/>
        <v>23</v>
      </c>
      <c r="J63" s="187">
        <f t="shared" si="10"/>
        <v>5</v>
      </c>
      <c r="K63" s="160"/>
      <c r="L63" s="159"/>
      <c r="O63" t="s">
        <v>367</v>
      </c>
    </row>
    <row r="64" spans="1:20" ht="13.5" thickBot="1">
      <c r="A64" s="171">
        <f t="shared" si="2"/>
        <v>60</v>
      </c>
      <c r="B64" s="183" t="s">
        <v>442</v>
      </c>
      <c r="C64" s="184"/>
      <c r="D64" s="159">
        <v>20</v>
      </c>
      <c r="E64" s="159">
        <v>4</v>
      </c>
      <c r="F64" s="159"/>
      <c r="G64" s="159"/>
      <c r="H64" s="159"/>
      <c r="I64" s="186">
        <f t="shared" si="9"/>
        <v>24</v>
      </c>
      <c r="J64" s="298">
        <f t="shared" si="10"/>
        <v>6</v>
      </c>
      <c r="K64" s="188">
        <f>10+$R$1</f>
        <v>12</v>
      </c>
      <c r="L64" s="159" t="s">
        <v>321</v>
      </c>
      <c r="O64" t="s">
        <v>368</v>
      </c>
    </row>
    <row r="65" spans="1:12" ht="13.5" thickBot="1">
      <c r="A65" s="171">
        <f t="shared" si="2"/>
        <v>61</v>
      </c>
      <c r="B65" s="299" t="s">
        <v>443</v>
      </c>
      <c r="C65" s="300"/>
      <c r="D65" s="301">
        <v>24</v>
      </c>
      <c r="E65" s="301">
        <v>2</v>
      </c>
      <c r="F65" s="301">
        <v>2</v>
      </c>
      <c r="G65" s="301"/>
      <c r="H65" s="301"/>
      <c r="I65" s="186">
        <f t="shared" si="9"/>
        <v>28</v>
      </c>
      <c r="J65" s="187">
        <f t="shared" si="10"/>
        <v>10</v>
      </c>
      <c r="K65" s="188">
        <f>10+$R$1</f>
        <v>12</v>
      </c>
      <c r="L65" s="159" t="s">
        <v>325</v>
      </c>
    </row>
    <row r="66" spans="1:12" ht="13.5" thickBot="1">
      <c r="A66" s="171">
        <f t="shared" si="2"/>
        <v>62</v>
      </c>
      <c r="B66" s="299" t="s">
        <v>444</v>
      </c>
      <c r="C66" s="300"/>
      <c r="D66" s="301">
        <v>24</v>
      </c>
      <c r="E66" s="301"/>
      <c r="F66" s="301">
        <v>6</v>
      </c>
      <c r="G66" s="301"/>
      <c r="H66" s="301">
        <v>3</v>
      </c>
      <c r="I66" s="186">
        <f t="shared" si="9"/>
        <v>33</v>
      </c>
      <c r="J66" s="187">
        <f t="shared" si="10"/>
        <v>15</v>
      </c>
      <c r="K66" s="160"/>
      <c r="L66" s="159"/>
    </row>
    <row r="67" spans="1:12" ht="13.5" thickBot="1">
      <c r="A67" s="171">
        <f t="shared" si="2"/>
        <v>63</v>
      </c>
      <c r="B67" s="299" t="s">
        <v>445</v>
      </c>
      <c r="C67" s="300" t="s">
        <v>395</v>
      </c>
      <c r="D67" s="301">
        <v>40</v>
      </c>
      <c r="E67" s="301">
        <v>4</v>
      </c>
      <c r="F67" s="301"/>
      <c r="G67" s="301"/>
      <c r="H67" s="301"/>
      <c r="I67" s="186">
        <f t="shared" si="9"/>
        <v>44</v>
      </c>
      <c r="J67" s="298">
        <f t="shared" si="10"/>
        <v>26</v>
      </c>
      <c r="K67" s="188">
        <f>10+$R$1</f>
        <v>12</v>
      </c>
      <c r="L67" s="159" t="s">
        <v>321</v>
      </c>
    </row>
    <row r="68" spans="1:12">
      <c r="A68" s="171">
        <f t="shared" si="2"/>
        <v>64</v>
      </c>
      <c r="B68" s="183"/>
      <c r="C68" s="184"/>
      <c r="D68" s="159"/>
      <c r="E68" s="159"/>
      <c r="F68" s="159"/>
      <c r="G68" s="159"/>
      <c r="H68" s="159"/>
      <c r="I68" s="159"/>
      <c r="J68" s="159"/>
      <c r="K68" s="159"/>
      <c r="L68" s="159"/>
    </row>
    <row r="69" spans="1:12" ht="13.5" thickBot="1">
      <c r="A69" s="171">
        <f t="shared" si="2"/>
        <v>65</v>
      </c>
      <c r="B69" s="181" t="str">
        <f>CONCATENATE("PERCEIVE ",$C$1, ": +", $Q$8)</f>
        <v>PERCEIVE AIR: +18</v>
      </c>
      <c r="C69" s="182"/>
      <c r="D69" s="176"/>
      <c r="E69" s="179"/>
      <c r="F69" s="179"/>
      <c r="G69" s="179"/>
      <c r="H69" s="179"/>
      <c r="I69" s="179"/>
      <c r="J69" s="179"/>
      <c r="K69" s="179"/>
      <c r="L69" s="179"/>
    </row>
    <row r="70" spans="1:12" ht="13.5" thickBot="1">
      <c r="A70" s="171">
        <f t="shared" si="2"/>
        <v>66</v>
      </c>
      <c r="B70" s="183" t="s">
        <v>446</v>
      </c>
      <c r="C70" s="184"/>
      <c r="D70" s="159">
        <v>4</v>
      </c>
      <c r="E70" s="159"/>
      <c r="F70" s="159"/>
      <c r="G70" s="159"/>
      <c r="H70" s="159">
        <v>3</v>
      </c>
      <c r="I70" s="186">
        <f t="shared" ref="I70:I78" si="11">SUM(D70:H70)</f>
        <v>7</v>
      </c>
      <c r="J70" s="187">
        <f>I70-$Q$8</f>
        <v>-11</v>
      </c>
      <c r="K70" s="160"/>
      <c r="L70" s="159"/>
    </row>
    <row r="71" spans="1:12" ht="13.5" thickBot="1">
      <c r="A71" s="171">
        <f t="shared" ref="A71:A80" si="12">A70+1</f>
        <v>67</v>
      </c>
      <c r="B71" s="183" t="s">
        <v>447</v>
      </c>
      <c r="C71" s="184"/>
      <c r="D71" s="159">
        <v>8</v>
      </c>
      <c r="E71" s="159">
        <v>2</v>
      </c>
      <c r="F71" s="159"/>
      <c r="G71" s="159"/>
      <c r="H71" s="159"/>
      <c r="I71" s="186">
        <f t="shared" si="11"/>
        <v>10</v>
      </c>
      <c r="J71" s="187">
        <f t="shared" ref="J71:J78" si="13">I71-$Q$8</f>
        <v>-8</v>
      </c>
      <c r="K71" s="160"/>
      <c r="L71" s="159"/>
    </row>
    <row r="72" spans="1:12" ht="13.5" thickBot="1">
      <c r="A72" s="171">
        <f t="shared" si="12"/>
        <v>68</v>
      </c>
      <c r="B72" s="183" t="s">
        <v>448</v>
      </c>
      <c r="C72" s="184"/>
      <c r="D72" s="159">
        <v>12</v>
      </c>
      <c r="E72" s="159">
        <v>4</v>
      </c>
      <c r="F72" s="159">
        <v>4</v>
      </c>
      <c r="G72" s="159"/>
      <c r="H72" s="159"/>
      <c r="I72" s="186">
        <f t="shared" si="11"/>
        <v>20</v>
      </c>
      <c r="J72" s="187">
        <f t="shared" si="13"/>
        <v>2</v>
      </c>
      <c r="K72" s="160"/>
      <c r="L72" s="159"/>
    </row>
    <row r="73" spans="1:12" ht="13.5" thickBot="1">
      <c r="A73" s="171">
        <f t="shared" si="12"/>
        <v>69</v>
      </c>
      <c r="B73" s="183" t="s">
        <v>449</v>
      </c>
      <c r="C73" s="184"/>
      <c r="D73" s="159">
        <v>12</v>
      </c>
      <c r="E73" s="159"/>
      <c r="F73" s="159">
        <v>2</v>
      </c>
      <c r="G73" s="159"/>
      <c r="H73" s="159">
        <v>5</v>
      </c>
      <c r="I73" s="186">
        <f t="shared" si="11"/>
        <v>19</v>
      </c>
      <c r="J73" s="187">
        <f t="shared" si="13"/>
        <v>1</v>
      </c>
      <c r="K73" s="188">
        <f>10+$R$1</f>
        <v>12</v>
      </c>
      <c r="L73" s="159" t="s">
        <v>321</v>
      </c>
    </row>
    <row r="74" spans="1:12" ht="13.5" thickBot="1">
      <c r="A74" s="171">
        <f t="shared" si="12"/>
        <v>70</v>
      </c>
      <c r="B74" s="183" t="s">
        <v>450</v>
      </c>
      <c r="C74" s="184"/>
      <c r="D74" s="159">
        <v>12</v>
      </c>
      <c r="E74" s="159">
        <v>4</v>
      </c>
      <c r="F74" s="159">
        <v>4</v>
      </c>
      <c r="G74" s="159"/>
      <c r="H74" s="159">
        <v>3</v>
      </c>
      <c r="I74" s="186">
        <f t="shared" si="11"/>
        <v>23</v>
      </c>
      <c r="J74" s="187">
        <f t="shared" si="13"/>
        <v>5</v>
      </c>
      <c r="K74" s="160"/>
      <c r="L74" s="159"/>
    </row>
    <row r="75" spans="1:12" ht="13.5" thickBot="1">
      <c r="A75" s="171">
        <f t="shared" si="12"/>
        <v>71</v>
      </c>
      <c r="B75" s="183" t="s">
        <v>451</v>
      </c>
      <c r="C75" s="184" t="s">
        <v>452</v>
      </c>
      <c r="D75" s="159">
        <v>12</v>
      </c>
      <c r="E75" s="159"/>
      <c r="F75" s="159">
        <v>8</v>
      </c>
      <c r="G75" s="159"/>
      <c r="H75" s="159"/>
      <c r="I75" s="186">
        <f t="shared" si="11"/>
        <v>20</v>
      </c>
      <c r="J75" s="187">
        <f t="shared" si="13"/>
        <v>2</v>
      </c>
      <c r="K75" s="160"/>
      <c r="L75" s="159"/>
    </row>
    <row r="76" spans="1:12" ht="13.5" thickBot="1">
      <c r="A76" s="171">
        <f t="shared" si="12"/>
        <v>72</v>
      </c>
      <c r="B76" s="183" t="s">
        <v>453</v>
      </c>
      <c r="C76" s="184" t="s">
        <v>454</v>
      </c>
      <c r="D76" s="159">
        <v>16</v>
      </c>
      <c r="E76" s="159"/>
      <c r="F76" s="159"/>
      <c r="G76" s="159"/>
      <c r="H76" s="159"/>
      <c r="I76" s="186">
        <f t="shared" si="11"/>
        <v>16</v>
      </c>
      <c r="J76" s="187">
        <f t="shared" si="13"/>
        <v>-2</v>
      </c>
      <c r="K76" s="160"/>
      <c r="L76" s="159"/>
    </row>
    <row r="77" spans="1:12" ht="13.5" thickBot="1">
      <c r="A77" s="171">
        <f t="shared" si="12"/>
        <v>73</v>
      </c>
      <c r="B77" s="183" t="s">
        <v>455</v>
      </c>
      <c r="C77" s="184"/>
      <c r="D77" s="159">
        <v>16</v>
      </c>
      <c r="E77" s="159"/>
      <c r="F77" s="159">
        <v>2</v>
      </c>
      <c r="G77" s="159"/>
      <c r="H77" s="159">
        <v>5</v>
      </c>
      <c r="I77" s="186">
        <f t="shared" si="11"/>
        <v>23</v>
      </c>
      <c r="J77" s="187">
        <f t="shared" si="13"/>
        <v>5</v>
      </c>
      <c r="K77" s="188">
        <f>10+$R$1</f>
        <v>12</v>
      </c>
      <c r="L77" s="159" t="s">
        <v>321</v>
      </c>
    </row>
    <row r="78" spans="1:12" ht="13.5" thickBot="1">
      <c r="A78" s="171">
        <f t="shared" si="12"/>
        <v>74</v>
      </c>
      <c r="B78" s="183" t="s">
        <v>456</v>
      </c>
      <c r="C78" s="184"/>
      <c r="D78" s="159">
        <v>20</v>
      </c>
      <c r="E78" s="159"/>
      <c r="F78" s="159">
        <v>4</v>
      </c>
      <c r="G78" s="159"/>
      <c r="H78" s="159"/>
      <c r="I78" s="186">
        <f t="shared" si="11"/>
        <v>24</v>
      </c>
      <c r="J78" s="187">
        <f t="shared" si="13"/>
        <v>6</v>
      </c>
      <c r="K78" s="188">
        <f>10+$R$1</f>
        <v>12</v>
      </c>
      <c r="L78" s="159" t="s">
        <v>321</v>
      </c>
    </row>
    <row r="79" spans="1:12" ht="13.5" thickBot="1">
      <c r="A79" s="171">
        <f t="shared" si="12"/>
        <v>75</v>
      </c>
      <c r="B79" s="183" t="s">
        <v>457</v>
      </c>
      <c r="C79" s="159"/>
      <c r="D79" s="159">
        <v>20</v>
      </c>
      <c r="E79" s="159"/>
      <c r="F79" s="159">
        <v>2</v>
      </c>
      <c r="G79" s="159"/>
      <c r="H79" s="159">
        <v>5</v>
      </c>
      <c r="I79" s="186">
        <f>SUM(D79:H79)</f>
        <v>27</v>
      </c>
      <c r="J79" s="187">
        <f>I79-$Q$8</f>
        <v>9</v>
      </c>
      <c r="K79" s="188">
        <f>10+$R$1</f>
        <v>12</v>
      </c>
      <c r="L79" s="159" t="s">
        <v>321</v>
      </c>
    </row>
    <row r="80" spans="1:12">
      <c r="A80" s="171">
        <f t="shared" si="12"/>
        <v>76</v>
      </c>
      <c r="B80" s="183"/>
      <c r="C80" s="184"/>
      <c r="D80" s="159"/>
      <c r="E80" s="159"/>
      <c r="F80" s="159"/>
      <c r="G80" s="159"/>
      <c r="H80" s="159"/>
      <c r="I80" s="159"/>
      <c r="J80" s="159"/>
      <c r="K80" s="159"/>
      <c r="L80" s="159"/>
    </row>
    <row r="81" spans="1:1">
      <c r="A81" s="171"/>
    </row>
  </sheetData>
  <pageMargins left="0.25" right="0.25" top="0.75" bottom="0.75" header="0.3" footer="0.3"/>
  <pageSetup paperSize="9" scale="5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46</vt:i4>
      </vt:variant>
    </vt:vector>
  </HeadingPairs>
  <TitlesOfParts>
    <vt:vector size="50" baseType="lpstr">
      <vt:lpstr>FeatSheet</vt:lpstr>
      <vt:lpstr>Character Sheet</vt:lpstr>
      <vt:lpstr>Jump</vt:lpstr>
      <vt:lpstr>AIR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</cp:lastModifiedBy>
  <cp:lastPrinted>2018-02-23T01:11:15Z</cp:lastPrinted>
  <dcterms:created xsi:type="dcterms:W3CDTF">2013-08-22T12:06:55Z</dcterms:created>
  <dcterms:modified xsi:type="dcterms:W3CDTF">2018-06-25T04:02:37Z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eeed0e1a-e4ee-4928-a869-456e93548730</vt:lpwstr>
  </property>
  <property fmtid="{D5CDD505-2E9C-101B-9397-08002B2CF9AE}" pid="3" name="Classification">
    <vt:lpwstr>NotClassified</vt:lpwstr>
  </property>
  <property fmtid="{D5CDD505-2E9C-101B-9397-08002B2CF9AE}" pid="4" name="ShowVisibleMarkings">
    <vt:lpwstr>Y</vt:lpwstr>
  </property>
  <property fmtid="{D5CDD505-2E9C-101B-9397-08002B2CF9AE}" pid="5" name="DocMarkingOptions">
    <vt:lpwstr>F</vt:lpwstr>
  </property>
  <property fmtid="{D5CDD505-2E9C-101B-9397-08002B2CF9AE}" pid="6" name="FooterPosition">
    <vt:lpwstr>C</vt:lpwstr>
  </property>
</Properties>
</file>